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09年犯罪狀況及其分析\官網 (暫時)\"/>
    </mc:Choice>
  </mc:AlternateContent>
  <bookViews>
    <workbookView xWindow="0" yWindow="0" windowWidth="28800" windowHeight="12285" tabRatio="891"/>
  </bookViews>
  <sheets>
    <sheet name="1-1-1、1-1-2" sheetId="1" r:id="rId1"/>
    <sheet name=" 1-1-3" sheetId="2" r:id="rId2"/>
    <sheet name="1-1-4" sheetId="3" r:id="rId3"/>
    <sheet name="1-2-1" sheetId="4" r:id="rId4"/>
    <sheet name="1-2-2" sheetId="24" r:id="rId5"/>
    <sheet name="1-2-3" sheetId="25" r:id="rId6"/>
    <sheet name="1-2-3(續)" sheetId="26" r:id="rId7"/>
    <sheet name="1-2-4" sheetId="8" r:id="rId8"/>
    <sheet name="1-2-5" sheetId="9" r:id="rId9"/>
    <sheet name="1-2-6" sheetId="10" r:id="rId10"/>
    <sheet name="1-2-7" sheetId="11" r:id="rId11"/>
    <sheet name="1-3-1" sheetId="12" r:id="rId12"/>
    <sheet name="1-3-2" sheetId="13" r:id="rId13"/>
    <sheet name="1-3-3、1-3-4" sheetId="14" r:id="rId14"/>
    <sheet name="1-3-5" sheetId="15" r:id="rId15"/>
    <sheet name="1-3-6、1-3-7" sheetId="16" r:id="rId16"/>
    <sheet name="1-4-1" sheetId="30" r:id="rId17"/>
    <sheet name="1-4-2" sheetId="31" r:id="rId18"/>
    <sheet name="1-4-3" sheetId="32" r:id="rId19"/>
    <sheet name="1-4-4" sheetId="33" r:id="rId20"/>
    <sheet name="1-4-5" sheetId="34" r:id="rId21"/>
    <sheet name="1-4-6" sheetId="23" r:id="rId22"/>
  </sheets>
  <externalReferences>
    <externalReference r:id="rId23"/>
  </externalReferences>
  <definedNames>
    <definedName name="_xlnm.Print_Area" localSheetId="1">' 1-1-3'!$A$1:$O$33</definedName>
    <definedName name="_xlnm.Print_Area" localSheetId="0">'1-1-1、1-1-2'!$A$1:$S$31</definedName>
    <definedName name="_xlnm.Print_Area" localSheetId="2">'1-1-4'!$A$1:$I$15</definedName>
    <definedName name="_xlnm.Print_Area" localSheetId="3">'1-2-1'!$A$1:$U$48</definedName>
    <definedName name="_xlnm.Print_Area" localSheetId="4">'1-2-2'!$A$1:$I$46</definedName>
    <definedName name="_xlnm.Print_Area" localSheetId="5">'1-2-3'!$A$1:$P$46</definedName>
    <definedName name="_xlnm.Print_Area" localSheetId="6">'1-2-3(續)'!$A$1:$P$46</definedName>
    <definedName name="_xlnm.Print_Area" localSheetId="7">'1-2-4'!$A$1:$W$33</definedName>
    <definedName name="_xlnm.Print_Area" localSheetId="8">'1-2-5'!$A$1:$B$13</definedName>
    <definedName name="_xlnm.Print_Area" localSheetId="9">'1-2-6'!$A$1:$K$25</definedName>
    <definedName name="_xlnm.Print_Area" localSheetId="11">'1-3-1'!$A$1:$P$29</definedName>
    <definedName name="_xlnm.Print_Area" localSheetId="12">'1-3-2'!$A$1:$V$47</definedName>
    <definedName name="_xlnm.Print_Area" localSheetId="13">'1-3-3、1-3-4'!$A$1:$U$38</definedName>
    <definedName name="_xlnm.Print_Area" localSheetId="14">'1-3-5'!$A$1:$F$16</definedName>
    <definedName name="_xlnm.Print_Area" localSheetId="15">'1-3-6、1-3-7'!$A$1:$K$50</definedName>
    <definedName name="_xlnm.Print_Area" localSheetId="16">'1-4-1'!$A$1:$G$14</definedName>
    <definedName name="_xlnm.Print_Area" localSheetId="17">'1-4-2'!$A$1:$G$15</definedName>
    <definedName name="_xlnm.Print_Area" localSheetId="18">'1-4-3'!$A$1:$G$15</definedName>
    <definedName name="_xlnm.Print_Area" localSheetId="19">'1-4-4'!$A$1:$G$15</definedName>
    <definedName name="_xlnm.Print_Area" localSheetId="20">'1-4-5'!$A$1:$G$15</definedName>
    <definedName name="_xlnm.Print_Area" localSheetId="21">'1-4-6'!$A$1:$F$11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4" l="1"/>
  <c r="G13" i="33"/>
  <c r="G11" i="33"/>
  <c r="G10" i="33"/>
  <c r="G9" i="33"/>
  <c r="G8" i="33"/>
  <c r="G7" i="33"/>
  <c r="G6" i="33"/>
  <c r="G5" i="33"/>
  <c r="G4" i="33"/>
  <c r="F13" i="33"/>
  <c r="F11" i="33"/>
  <c r="F10" i="33"/>
  <c r="F9" i="33"/>
  <c r="F8" i="33"/>
  <c r="F7" i="33"/>
  <c r="F6" i="33"/>
  <c r="F5" i="33"/>
  <c r="F4" i="33"/>
  <c r="E13" i="33"/>
  <c r="E12" i="33"/>
  <c r="E11" i="33"/>
  <c r="E10" i="33"/>
  <c r="E9" i="33"/>
  <c r="E8" i="33"/>
  <c r="D13" i="33"/>
  <c r="C13" i="33"/>
  <c r="B13" i="33"/>
  <c r="B45" i="24" l="1"/>
  <c r="D45" i="24" s="1"/>
  <c r="E45" i="24" s="1"/>
  <c r="D44" i="24"/>
  <c r="E44" i="24" s="1"/>
  <c r="C44" i="24"/>
  <c r="D43" i="24"/>
  <c r="E43" i="24" s="1"/>
  <c r="C43" i="24"/>
  <c r="D42" i="24"/>
  <c r="E42" i="24" s="1"/>
  <c r="C42" i="24"/>
  <c r="D41" i="24"/>
  <c r="E41" i="24" s="1"/>
  <c r="C41" i="24"/>
  <c r="D40" i="24"/>
  <c r="E40" i="24" s="1"/>
  <c r="C40" i="24"/>
  <c r="D39" i="24"/>
  <c r="E39" i="24" s="1"/>
  <c r="C39" i="24"/>
  <c r="D38" i="24"/>
  <c r="E38" i="24" s="1"/>
  <c r="C38" i="24"/>
  <c r="D37" i="24"/>
  <c r="E37" i="24" s="1"/>
  <c r="C37" i="24"/>
  <c r="D36" i="24"/>
  <c r="E36" i="24" s="1"/>
  <c r="C36" i="24"/>
  <c r="D35" i="24"/>
  <c r="E35" i="24" s="1"/>
  <c r="C35" i="24"/>
  <c r="D33" i="24"/>
  <c r="E33" i="24" s="1"/>
  <c r="C33" i="24"/>
  <c r="D34" i="24"/>
  <c r="E34" i="24" s="1"/>
  <c r="C34" i="24"/>
  <c r="D32" i="24"/>
  <c r="E32" i="24" s="1"/>
  <c r="C32" i="24"/>
  <c r="D31" i="24"/>
  <c r="E31" i="24" s="1"/>
  <c r="C31" i="24"/>
  <c r="D30" i="24"/>
  <c r="E30" i="24" s="1"/>
  <c r="C30" i="24"/>
  <c r="D29" i="24"/>
  <c r="E29" i="24" s="1"/>
  <c r="C29" i="24"/>
  <c r="D28" i="24"/>
  <c r="E28" i="24" s="1"/>
  <c r="C28" i="24"/>
  <c r="D27" i="24"/>
  <c r="E27" i="24" s="1"/>
  <c r="C27" i="24"/>
  <c r="D26" i="24"/>
  <c r="E26" i="24" s="1"/>
  <c r="C26" i="24"/>
  <c r="D25" i="24"/>
  <c r="E25" i="24" s="1"/>
  <c r="C25" i="24"/>
  <c r="D23" i="24"/>
  <c r="E23" i="24" s="1"/>
  <c r="C23" i="24"/>
  <c r="D24" i="24"/>
  <c r="E24" i="24" s="1"/>
  <c r="C24" i="24"/>
  <c r="D22" i="24"/>
  <c r="E22" i="24" s="1"/>
  <c r="C22" i="24"/>
  <c r="D21" i="24"/>
  <c r="E21" i="24" s="1"/>
  <c r="C21" i="24"/>
  <c r="D20" i="24"/>
  <c r="E20" i="24" s="1"/>
  <c r="C20" i="24"/>
  <c r="D19" i="24"/>
  <c r="E19" i="24" s="1"/>
  <c r="C19" i="24"/>
  <c r="D18" i="24"/>
  <c r="E18" i="24" s="1"/>
  <c r="C18" i="24"/>
  <c r="D17" i="24"/>
  <c r="E17" i="24" s="1"/>
  <c r="C17" i="24"/>
  <c r="D16" i="24"/>
  <c r="E16" i="24" s="1"/>
  <c r="C16" i="24"/>
  <c r="D15" i="24"/>
  <c r="E15" i="24" s="1"/>
  <c r="C15" i="24"/>
  <c r="D14" i="24"/>
  <c r="E14" i="24" s="1"/>
  <c r="C14" i="24"/>
  <c r="D13" i="24"/>
  <c r="E13" i="24" s="1"/>
  <c r="C13" i="24"/>
  <c r="D12" i="24"/>
  <c r="E12" i="24" s="1"/>
  <c r="C12" i="24"/>
  <c r="D11" i="24"/>
  <c r="E11" i="24" s="1"/>
  <c r="C11" i="24"/>
  <c r="D10" i="24"/>
  <c r="E10" i="24" s="1"/>
  <c r="C10" i="24"/>
  <c r="D9" i="24"/>
  <c r="E9" i="24" s="1"/>
  <c r="C9" i="24"/>
  <c r="D8" i="24"/>
  <c r="E8" i="24" s="1"/>
  <c r="C8" i="24"/>
  <c r="D7" i="24"/>
  <c r="E7" i="24" s="1"/>
  <c r="C7" i="24"/>
  <c r="D6" i="24"/>
  <c r="E6" i="24" s="1"/>
  <c r="C6" i="24"/>
  <c r="D5" i="24"/>
  <c r="E5" i="24" s="1"/>
  <c r="C5" i="24"/>
  <c r="D4" i="24"/>
  <c r="C4" i="24"/>
  <c r="C45" i="24" l="1"/>
  <c r="N46" i="4"/>
  <c r="O46" i="4" s="1"/>
  <c r="R46" i="4"/>
  <c r="S46" i="4" s="1"/>
  <c r="P46" i="4"/>
  <c r="Q46" i="4" s="1"/>
  <c r="L46" i="4"/>
  <c r="M46" i="4" s="1"/>
  <c r="J46" i="4"/>
  <c r="K46" i="4" s="1"/>
  <c r="H46" i="4"/>
  <c r="I46" i="4"/>
  <c r="F46" i="4"/>
  <c r="G46" i="4" s="1"/>
  <c r="D46" i="4"/>
  <c r="E46" i="4" s="1"/>
  <c r="B46" i="4"/>
  <c r="C46" i="4"/>
  <c r="U37" i="4"/>
  <c r="U40" i="4"/>
  <c r="U43" i="4"/>
  <c r="U39" i="4"/>
  <c r="U42" i="4"/>
  <c r="S37" i="4"/>
  <c r="S40" i="4"/>
  <c r="S43" i="4"/>
  <c r="S39" i="4"/>
  <c r="S42" i="4"/>
  <c r="Q42" i="4"/>
  <c r="Q37" i="4"/>
  <c r="Q40" i="4"/>
  <c r="Q43" i="4"/>
  <c r="Q39" i="4"/>
  <c r="O37" i="4"/>
  <c r="O40" i="4"/>
  <c r="O43" i="4"/>
  <c r="O39" i="4"/>
  <c r="O42" i="4"/>
  <c r="M37" i="4"/>
  <c r="M40" i="4"/>
  <c r="M43" i="4"/>
  <c r="M39" i="4"/>
  <c r="M42" i="4"/>
  <c r="K37" i="4"/>
  <c r="K40" i="4"/>
  <c r="K43" i="4"/>
  <c r="K39" i="4"/>
  <c r="K42" i="4"/>
  <c r="I37" i="4"/>
  <c r="I40" i="4"/>
  <c r="I43" i="4"/>
  <c r="I39" i="4"/>
  <c r="I42" i="4"/>
  <c r="G37" i="4"/>
  <c r="G40" i="4"/>
  <c r="G43" i="4"/>
  <c r="G39" i="4"/>
  <c r="G42" i="4"/>
  <c r="E37" i="4"/>
  <c r="E40" i="4"/>
  <c r="E43" i="4"/>
  <c r="E39" i="4"/>
  <c r="E42" i="4"/>
  <c r="C37" i="4"/>
  <c r="C40" i="4"/>
  <c r="C43" i="4"/>
  <c r="C39" i="4"/>
  <c r="C42" i="4"/>
  <c r="T46" i="4"/>
  <c r="U46" i="4" s="1"/>
  <c r="U44" i="4"/>
  <c r="S44" i="4"/>
  <c r="Q44" i="4"/>
  <c r="O44" i="4"/>
  <c r="M44" i="4"/>
  <c r="K44" i="4"/>
  <c r="I44" i="4"/>
  <c r="G44" i="4"/>
  <c r="E44" i="4"/>
  <c r="C44" i="4"/>
  <c r="U36" i="4"/>
  <c r="S36" i="4"/>
  <c r="Q36" i="4"/>
  <c r="O36" i="4"/>
  <c r="M36" i="4"/>
  <c r="K36" i="4"/>
  <c r="I36" i="4"/>
  <c r="G36" i="4"/>
  <c r="E36" i="4"/>
  <c r="C36" i="4"/>
  <c r="C41" i="4"/>
  <c r="C45" i="4"/>
  <c r="C35" i="4"/>
  <c r="E41" i="4"/>
  <c r="E45" i="4"/>
  <c r="E35" i="4"/>
  <c r="G38" i="4"/>
  <c r="G41" i="4"/>
  <c r="G45" i="4"/>
  <c r="G35" i="4"/>
  <c r="I41" i="4"/>
  <c r="I45" i="4"/>
  <c r="I35" i="4"/>
  <c r="K41" i="4"/>
  <c r="K45" i="4"/>
  <c r="K35" i="4"/>
  <c r="M41" i="4"/>
  <c r="M45" i="4"/>
  <c r="M35" i="4"/>
  <c r="O41" i="4"/>
  <c r="O45" i="4"/>
  <c r="O35" i="4"/>
  <c r="Q38" i="4"/>
  <c r="Q41" i="4"/>
  <c r="Q45" i="4"/>
  <c r="Q35" i="4"/>
  <c r="S35" i="4"/>
  <c r="U35" i="4"/>
  <c r="F12" i="12"/>
  <c r="L12" i="12"/>
  <c r="F13" i="12"/>
  <c r="L13" i="12"/>
  <c r="F14" i="12"/>
  <c r="L14" i="12"/>
  <c r="F25" i="12"/>
  <c r="F26" i="12"/>
  <c r="U10" i="4"/>
  <c r="U11" i="4"/>
  <c r="U12" i="4"/>
  <c r="U13" i="4"/>
  <c r="U14" i="4"/>
  <c r="U15" i="4"/>
  <c r="U16" i="4"/>
  <c r="U17" i="4"/>
  <c r="U18" i="4"/>
  <c r="U19" i="4"/>
  <c r="S20" i="4"/>
  <c r="U20" i="4"/>
  <c r="U21" i="4"/>
  <c r="U22" i="4"/>
  <c r="U23" i="4"/>
  <c r="U24" i="4"/>
  <c r="U25" i="4"/>
  <c r="U26" i="4"/>
  <c r="U27" i="4"/>
  <c r="U28" i="4"/>
  <c r="S29" i="4"/>
  <c r="U29" i="4"/>
  <c r="S30" i="4"/>
  <c r="U30" i="4"/>
  <c r="S31" i="4"/>
  <c r="U31" i="4"/>
  <c r="S32" i="4"/>
  <c r="U32" i="4"/>
  <c r="S33" i="4"/>
  <c r="U33" i="4"/>
  <c r="S34" i="4"/>
  <c r="U34" i="4"/>
  <c r="S38" i="4"/>
  <c r="U38" i="4"/>
  <c r="S41" i="4"/>
  <c r="U41" i="4"/>
  <c r="S45" i="4"/>
  <c r="U45" i="4"/>
</calcChain>
</file>

<file path=xl/sharedStrings.xml><?xml version="1.0" encoding="utf-8"?>
<sst xmlns="http://schemas.openxmlformats.org/spreadsheetml/2006/main" count="1396" uniqueCount="599">
  <si>
    <r>
      <rPr>
        <sz val="11"/>
        <rFont val="新細明體"/>
        <family val="1"/>
        <charset val="136"/>
      </rPr>
      <t>資料來源：內政部警政署刑事警察局</t>
    </r>
    <phoneticPr fontId="11" type="noConversion"/>
  </si>
  <si>
    <t>2分28秒</t>
  </si>
  <si>
    <r>
      <t>109年</t>
    </r>
    <r>
      <rPr>
        <sz val="11"/>
        <rFont val="新細明體"/>
        <family val="1"/>
        <charset val="136"/>
      </rPr>
      <t/>
    </r>
  </si>
  <si>
    <t>2分21秒</t>
  </si>
  <si>
    <r>
      <t>108年</t>
    </r>
    <r>
      <rPr>
        <sz val="11"/>
        <rFont val="新細明體"/>
        <family val="1"/>
        <charset val="136"/>
      </rPr>
      <t/>
    </r>
  </si>
  <si>
    <t>2分12秒</t>
  </si>
  <si>
    <r>
      <t>107年</t>
    </r>
    <r>
      <rPr>
        <sz val="11"/>
        <rFont val="新細明體"/>
        <family val="1"/>
        <charset val="136"/>
      </rPr>
      <t/>
    </r>
  </si>
  <si>
    <t>2分5秒</t>
  </si>
  <si>
    <r>
      <t>106年</t>
    </r>
    <r>
      <rPr>
        <sz val="11"/>
        <rFont val="新細明體"/>
        <family val="1"/>
        <charset val="136"/>
      </rPr>
      <t/>
    </r>
  </si>
  <si>
    <t>2分4秒</t>
  </si>
  <si>
    <r>
      <t>105年</t>
    </r>
    <r>
      <rPr>
        <sz val="11"/>
        <rFont val="新細明體"/>
        <family val="1"/>
        <charset val="136"/>
      </rPr>
      <t/>
    </r>
  </si>
  <si>
    <t>2分2秒</t>
  </si>
  <si>
    <r>
      <t>104年</t>
    </r>
    <r>
      <rPr>
        <sz val="11"/>
        <rFont val="新細明體"/>
        <family val="1"/>
        <charset val="136"/>
      </rPr>
      <t/>
    </r>
  </si>
  <si>
    <t>1分58秒</t>
  </si>
  <si>
    <r>
      <t>103年</t>
    </r>
    <r>
      <rPr>
        <sz val="11"/>
        <rFont val="新細明體"/>
        <family val="1"/>
        <charset val="136"/>
      </rPr>
      <t/>
    </r>
  </si>
  <si>
    <r>
      <t>102年</t>
    </r>
    <r>
      <rPr>
        <sz val="11"/>
        <rFont val="新細明體"/>
        <family val="1"/>
        <charset val="136"/>
      </rPr>
      <t/>
    </r>
  </si>
  <si>
    <t>1分53秒</t>
  </si>
  <si>
    <r>
      <t>101年</t>
    </r>
    <r>
      <rPr>
        <sz val="11"/>
        <rFont val="新細明體"/>
        <family val="1"/>
        <charset val="136"/>
      </rPr>
      <t/>
    </r>
  </si>
  <si>
    <t>1分43秒</t>
  </si>
  <si>
    <r>
      <t>100</t>
    </r>
    <r>
      <rPr>
        <sz val="11"/>
        <rFont val="新細明體"/>
        <family val="1"/>
        <charset val="136"/>
      </rPr>
      <t>年</t>
    </r>
    <phoneticPr fontId="15" type="noConversion"/>
  </si>
  <si>
    <r>
      <rPr>
        <sz val="11"/>
        <rFont val="新細明體"/>
        <family val="1"/>
        <charset val="136"/>
      </rPr>
      <t>女</t>
    </r>
    <phoneticPr fontId="11" type="noConversion"/>
  </si>
  <si>
    <r>
      <rPr>
        <sz val="11"/>
        <rFont val="新細明體"/>
        <family val="1"/>
        <charset val="136"/>
      </rPr>
      <t>男</t>
    </r>
    <phoneticPr fontId="11" type="noConversion"/>
  </si>
  <si>
    <r>
      <rPr>
        <sz val="11"/>
        <rFont val="新細明體"/>
        <family val="1"/>
        <charset val="136"/>
      </rPr>
      <t>計</t>
    </r>
    <phoneticPr fontId="11" type="noConversion"/>
  </si>
  <si>
    <r>
      <rPr>
        <sz val="11"/>
        <rFont val="新細明體"/>
        <family val="1"/>
        <charset val="136"/>
      </rPr>
      <t>犯罪率</t>
    </r>
  </si>
  <si>
    <r>
      <rPr>
        <sz val="11"/>
        <rFont val="新細明體"/>
        <family val="1"/>
        <charset val="136"/>
      </rPr>
      <t>嫌疑人</t>
    </r>
    <phoneticPr fontId="11" type="noConversion"/>
  </si>
  <si>
    <r>
      <rPr>
        <sz val="11"/>
        <rFont val="新細明體"/>
        <family val="1"/>
        <charset val="136"/>
      </rPr>
      <t>破獲數</t>
    </r>
  </si>
  <si>
    <r>
      <rPr>
        <sz val="11"/>
        <rFont val="新細明體"/>
        <family val="1"/>
        <charset val="136"/>
      </rPr>
      <t>發生數</t>
    </r>
  </si>
  <si>
    <t>破獲數</t>
    <phoneticPr fontId="6" type="noConversion"/>
  </si>
  <si>
    <r>
      <rPr>
        <sz val="11"/>
        <color theme="1"/>
        <rFont val="新細明體"/>
        <family val="1"/>
        <charset val="136"/>
      </rPr>
      <t>犯罪時鐘</t>
    </r>
    <phoneticPr fontId="6" type="noConversion"/>
  </si>
  <si>
    <r>
      <t xml:space="preserve"> </t>
    </r>
    <r>
      <rPr>
        <sz val="11"/>
        <rFont val="新細明體"/>
        <family val="1"/>
        <charset val="136"/>
      </rPr>
      <t>犯罪人口率</t>
    </r>
  </si>
  <si>
    <r>
      <rPr>
        <sz val="11"/>
        <rFont val="新細明體"/>
        <family val="1"/>
        <charset val="136"/>
      </rPr>
      <t>嫌疑人</t>
    </r>
    <phoneticPr fontId="6" type="noConversion"/>
  </si>
  <si>
    <r>
      <rPr>
        <sz val="11"/>
        <rFont val="新細明體"/>
        <family val="1"/>
        <charset val="136"/>
      </rPr>
      <t>暴力犯罪</t>
    </r>
    <phoneticPr fontId="11" type="noConversion"/>
  </si>
  <si>
    <r>
      <rPr>
        <sz val="11"/>
        <rFont val="新細明體"/>
        <family val="1"/>
        <charset val="136"/>
      </rPr>
      <t>財產犯罪</t>
    </r>
    <phoneticPr fontId="11" type="noConversion"/>
  </si>
  <si>
    <r>
      <rPr>
        <sz val="11"/>
        <rFont val="新細明體"/>
        <family val="1"/>
        <charset val="136"/>
      </rPr>
      <t>全般刑案</t>
    </r>
    <phoneticPr fontId="11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</si>
  <si>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1-1-2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年全般刑案統計指標</t>
    </r>
    <phoneticPr fontId="11" type="noConversion"/>
  </si>
  <si>
    <r>
      <rPr>
        <sz val="11"/>
        <rFont val="新細明體"/>
        <family val="1"/>
        <charset val="136"/>
      </rPr>
      <t>資料來源：內政部警政署刑事警察局</t>
    </r>
  </si>
  <si>
    <t>-469.99 (-26.53%)</t>
    <phoneticPr fontId="6" type="noConversion"/>
  </si>
  <si>
    <t>-35.95 (-3.16%)</t>
    <phoneticPr fontId="6" type="noConversion"/>
  </si>
  <si>
    <t>21,455 (8.24%)</t>
    <phoneticPr fontId="15" type="noConversion"/>
  </si>
  <si>
    <t>-22,630 (-8.19%)</t>
    <phoneticPr fontId="15" type="noConversion"/>
  </si>
  <si>
    <t>-4965 (-1.92%)</t>
    <phoneticPr fontId="6" type="noConversion"/>
  </si>
  <si>
    <t>-8,636 (-3.22%)</t>
    <phoneticPr fontId="6" type="noConversion"/>
  </si>
  <si>
    <r>
      <t>109</t>
    </r>
    <r>
      <rPr>
        <sz val="11"/>
        <color indexed="8"/>
        <rFont val="新細明體"/>
        <family val="1"/>
        <charset val="136"/>
      </rPr>
      <t>年全般刑案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</si>
  <si>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1-1-1   109</t>
    </r>
    <r>
      <rPr>
        <sz val="15"/>
        <rFont val="新細明體"/>
        <family val="1"/>
        <charset val="136"/>
      </rPr>
      <t>年全般刑案概況</t>
    </r>
    <phoneticPr fontId="6" type="noConversion"/>
  </si>
  <si>
    <r>
      <rPr>
        <sz val="11"/>
        <color indexed="8"/>
        <rFont val="新細明體"/>
        <family val="1"/>
        <charset val="136"/>
      </rPr>
      <t>女</t>
    </r>
  </si>
  <si>
    <r>
      <rPr>
        <sz val="11"/>
        <color indexed="8"/>
        <rFont val="新細明體"/>
        <family val="1"/>
        <charset val="136"/>
      </rPr>
      <t>男</t>
    </r>
  </si>
  <si>
    <t>計</t>
    <phoneticPr fontId="6" type="noConversion"/>
  </si>
  <si>
    <r>
      <t>109年</t>
    </r>
    <r>
      <rPr>
        <sz val="11"/>
        <color indexed="8"/>
        <rFont val="新細明體"/>
        <family val="1"/>
        <charset val="136"/>
      </rPr>
      <t/>
    </r>
  </si>
  <si>
    <r>
      <t>108年</t>
    </r>
    <r>
      <rPr>
        <sz val="11"/>
        <color indexed="8"/>
        <rFont val="新細明體"/>
        <family val="1"/>
        <charset val="136"/>
      </rPr>
      <t/>
    </r>
  </si>
  <si>
    <r>
      <t>107年</t>
    </r>
    <r>
      <rPr>
        <sz val="11"/>
        <color indexed="8"/>
        <rFont val="新細明體"/>
        <family val="1"/>
        <charset val="136"/>
      </rPr>
      <t/>
    </r>
  </si>
  <si>
    <r>
      <t>106年</t>
    </r>
    <r>
      <rPr>
        <sz val="11"/>
        <color indexed="8"/>
        <rFont val="新細明體"/>
        <family val="1"/>
        <charset val="136"/>
      </rPr>
      <t/>
    </r>
  </si>
  <si>
    <r>
      <t>105年</t>
    </r>
    <r>
      <rPr>
        <sz val="11"/>
        <color indexed="8"/>
        <rFont val="新細明體"/>
        <family val="1"/>
        <charset val="136"/>
      </rPr>
      <t/>
    </r>
  </si>
  <si>
    <r>
      <t>104年</t>
    </r>
    <r>
      <rPr>
        <sz val="11"/>
        <color indexed="8"/>
        <rFont val="新細明體"/>
        <family val="1"/>
        <charset val="136"/>
      </rPr>
      <t/>
    </r>
  </si>
  <si>
    <r>
      <t>103年</t>
    </r>
    <r>
      <rPr>
        <sz val="11"/>
        <color indexed="8"/>
        <rFont val="新細明體"/>
        <family val="1"/>
        <charset val="136"/>
      </rPr>
      <t/>
    </r>
  </si>
  <si>
    <r>
      <t>102年</t>
    </r>
    <r>
      <rPr>
        <sz val="11"/>
        <color indexed="8"/>
        <rFont val="新細明體"/>
        <family val="1"/>
        <charset val="136"/>
      </rPr>
      <t/>
    </r>
  </si>
  <si>
    <r>
      <t>101年</t>
    </r>
    <r>
      <rPr>
        <sz val="11"/>
        <color indexed="8"/>
        <rFont val="新細明體"/>
        <family val="1"/>
        <charset val="136"/>
      </rPr>
      <t/>
    </r>
  </si>
  <si>
    <r>
      <t>100</t>
    </r>
    <r>
      <rPr>
        <sz val="11"/>
        <color indexed="8"/>
        <rFont val="新細明體"/>
        <family val="1"/>
        <charset val="136"/>
      </rPr>
      <t>年</t>
    </r>
    <phoneticPr fontId="6" type="noConversion"/>
  </si>
  <si>
    <r>
      <rPr>
        <sz val="11"/>
        <color indexed="8"/>
        <rFont val="新細明體"/>
        <family val="1"/>
        <charset val="136"/>
      </rPr>
      <t>不詳</t>
    </r>
    <phoneticPr fontId="11" type="noConversion"/>
  </si>
  <si>
    <r>
      <t>70</t>
    </r>
    <r>
      <rPr>
        <sz val="11"/>
        <color indexed="8"/>
        <rFont val="新細明體"/>
        <family val="1"/>
        <charset val="136"/>
      </rPr>
      <t>歲以上</t>
    </r>
    <phoneticPr fontId="11" type="noConversion"/>
  </si>
  <si>
    <r>
      <rPr>
        <sz val="11"/>
        <color indexed="8"/>
        <rFont val="新細明體"/>
        <family val="1"/>
        <charset val="136"/>
      </rPr>
      <t>總計</t>
    </r>
    <phoneticPr fontId="11" type="noConversion"/>
  </si>
  <si>
    <r>
      <t>100</t>
    </r>
    <r>
      <rPr>
        <sz val="11"/>
        <rFont val="新細明體"/>
        <family val="1"/>
        <charset val="136"/>
      </rPr>
      <t>年</t>
    </r>
    <phoneticPr fontId="6" type="noConversion"/>
  </si>
  <si>
    <t>%</t>
  </si>
  <si>
    <r>
      <rPr>
        <sz val="11"/>
        <rFont val="新細明體"/>
        <family val="1"/>
        <charset val="136"/>
      </rPr>
      <t>人</t>
    </r>
  </si>
  <si>
    <r>
      <rPr>
        <sz val="11"/>
        <rFont val="新細明體"/>
        <family val="1"/>
        <charset val="136"/>
      </rPr>
      <t>女</t>
    </r>
  </si>
  <si>
    <r>
      <rPr>
        <sz val="11"/>
        <rFont val="新細明體"/>
        <family val="1"/>
        <charset val="136"/>
      </rPr>
      <t>總計</t>
    </r>
    <phoneticPr fontId="11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</si>
  <si>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</si>
  <si>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總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計</t>
    </r>
    <phoneticPr fontId="11" type="noConversion"/>
  </si>
  <si>
    <r>
      <rPr>
        <sz val="11"/>
        <rFont val="新細明體"/>
        <family val="1"/>
        <charset val="136"/>
      </rPr>
      <t>犯罪嫌疑人數</t>
    </r>
    <phoneticPr fontId="11" type="noConversion"/>
  </si>
  <si>
    <r>
      <rPr>
        <sz val="11"/>
        <rFont val="新細明體"/>
        <family val="1"/>
        <charset val="136"/>
      </rPr>
      <t>　　　　　</t>
    </r>
    <r>
      <rPr>
        <sz val="11"/>
        <rFont val="Times New Roman"/>
        <family val="1"/>
      </rPr>
      <t/>
    </r>
    <phoneticPr fontId="6" type="noConversion"/>
  </si>
  <si>
    <r>
      <rPr>
        <sz val="11"/>
        <rFont val="新細明體"/>
        <family val="1"/>
        <charset val="136"/>
      </rPr>
      <t>資料來源：內政部警政署刑事警察局。</t>
    </r>
    <phoneticPr fontId="11" type="noConversion"/>
  </si>
  <si>
    <t>其他</t>
    <phoneticPr fontId="28" type="noConversion"/>
  </si>
  <si>
    <t>擄人勒贖</t>
  </si>
  <si>
    <r>
      <rPr>
        <sz val="11"/>
        <color theme="1"/>
        <rFont val="新細明體"/>
        <family val="1"/>
        <charset val="136"/>
      </rPr>
      <t>重傷害</t>
    </r>
    <phoneticPr fontId="28" type="noConversion"/>
  </si>
  <si>
    <t>瀆職</t>
  </si>
  <si>
    <r>
      <rPr>
        <sz val="12"/>
        <rFont val="新細明體"/>
        <family val="1"/>
        <charset val="136"/>
      </rPr>
      <t>遺棄</t>
    </r>
  </si>
  <si>
    <r>
      <rPr>
        <sz val="11"/>
        <color theme="1"/>
        <rFont val="新細明體"/>
        <family val="1"/>
        <charset val="136"/>
      </rPr>
      <t>贓物</t>
    </r>
    <phoneticPr fontId="28" type="noConversion"/>
  </si>
  <si>
    <r>
      <rPr>
        <sz val="11"/>
        <color theme="1"/>
        <rFont val="新細明體"/>
        <family val="1"/>
        <charset val="136"/>
      </rPr>
      <t>搶奪</t>
    </r>
    <phoneticPr fontId="28" type="noConversion"/>
  </si>
  <si>
    <r>
      <rPr>
        <sz val="11"/>
        <color theme="1"/>
        <rFont val="新細明體"/>
        <family val="1"/>
        <charset val="136"/>
      </rPr>
      <t>強盜</t>
    </r>
    <phoneticPr fontId="28" type="noConversion"/>
  </si>
  <si>
    <r>
      <rPr>
        <sz val="12"/>
        <rFont val="新細明體"/>
        <family val="1"/>
        <charset val="136"/>
      </rPr>
      <t>強制性交</t>
    </r>
    <r>
      <rPr>
        <sz val="12"/>
        <rFont val="Times New Roman"/>
        <family val="1"/>
      </rPr>
      <t xml:space="preserve"> </t>
    </r>
    <phoneticPr fontId="28" type="noConversion"/>
  </si>
  <si>
    <r>
      <rPr>
        <sz val="11"/>
        <color theme="1"/>
        <rFont val="新細明體"/>
        <family val="1"/>
        <charset val="136"/>
      </rPr>
      <t>對幼性交</t>
    </r>
    <phoneticPr fontId="28" type="noConversion"/>
  </si>
  <si>
    <r>
      <rPr>
        <sz val="12"/>
        <rFont val="新細明體"/>
        <family val="1"/>
        <charset val="136"/>
      </rPr>
      <t>故意殺人</t>
    </r>
    <phoneticPr fontId="28" type="noConversion"/>
  </si>
  <si>
    <r>
      <rPr>
        <sz val="12"/>
        <rFont val="新細明體"/>
        <family val="1"/>
        <charset val="136"/>
      </rPr>
      <t>妨害家庭及婚姻</t>
    </r>
  </si>
  <si>
    <r>
      <rPr>
        <sz val="12"/>
        <rFont val="新細明體"/>
        <family val="1"/>
        <charset val="136"/>
      </rPr>
      <t>誣告</t>
    </r>
  </si>
  <si>
    <r>
      <rPr>
        <sz val="12"/>
        <rFont val="新細明體"/>
        <family val="1"/>
        <charset val="136"/>
      </rPr>
      <t>竊佔</t>
    </r>
  </si>
  <si>
    <r>
      <rPr>
        <sz val="12"/>
        <rFont val="新細明體"/>
        <family val="1"/>
        <charset val="136"/>
      </rPr>
      <t>妨害秘密</t>
    </r>
  </si>
  <si>
    <r>
      <rPr>
        <sz val="12"/>
        <rFont val="新細明體"/>
        <family val="1"/>
        <charset val="136"/>
      </rPr>
      <t>妨害風化</t>
    </r>
  </si>
  <si>
    <r>
      <rPr>
        <sz val="11"/>
        <color theme="1"/>
        <rFont val="新細明體"/>
        <family val="1"/>
        <charset val="136"/>
      </rPr>
      <t>重利</t>
    </r>
    <phoneticPr fontId="28" type="noConversion"/>
  </si>
  <si>
    <r>
      <rPr>
        <sz val="12"/>
        <rFont val="新細明體"/>
        <family val="1"/>
        <charset val="136"/>
      </rPr>
      <t>妨害秩序</t>
    </r>
  </si>
  <si>
    <r>
      <rPr>
        <sz val="12"/>
        <rFont val="新細明體"/>
        <family val="1"/>
        <charset val="136"/>
      </rPr>
      <t>妨害公務</t>
    </r>
  </si>
  <si>
    <r>
      <rPr>
        <sz val="11"/>
        <color theme="1"/>
        <rFont val="新細明體"/>
        <family val="1"/>
        <charset val="136"/>
      </rPr>
      <t>背信</t>
    </r>
    <phoneticPr fontId="28" type="noConversion"/>
  </si>
  <si>
    <r>
      <rPr>
        <sz val="12"/>
        <rFont val="新細明體"/>
        <family val="1"/>
        <charset val="136"/>
      </rPr>
      <t>妨害電腦使用</t>
    </r>
    <phoneticPr fontId="28" type="noConversion"/>
  </si>
  <si>
    <r>
      <rPr>
        <sz val="12"/>
        <rFont val="新細明體"/>
        <family val="1"/>
        <charset val="136"/>
      </rPr>
      <t>偽造文書印文</t>
    </r>
  </si>
  <si>
    <r>
      <rPr>
        <sz val="11"/>
        <color theme="1"/>
        <rFont val="新細明體"/>
        <family val="1"/>
        <charset val="136"/>
      </rPr>
      <t>賭博</t>
    </r>
    <phoneticPr fontId="28" type="noConversion"/>
  </si>
  <si>
    <r>
      <rPr>
        <sz val="11"/>
        <color theme="1"/>
        <rFont val="新細明體"/>
        <family val="1"/>
        <charset val="136"/>
      </rPr>
      <t>性交猥褻</t>
    </r>
    <phoneticPr fontId="28" type="noConversion"/>
  </si>
  <si>
    <r>
      <rPr>
        <sz val="12"/>
        <rFont val="新細明體"/>
        <family val="1"/>
        <charset val="136"/>
      </rPr>
      <t>毀棄損壞</t>
    </r>
  </si>
  <si>
    <r>
      <rPr>
        <sz val="12"/>
        <rFont val="新細明體"/>
        <family val="1"/>
        <charset val="136"/>
      </rPr>
      <t>侵占</t>
    </r>
    <phoneticPr fontId="28" type="noConversion"/>
  </si>
  <si>
    <r>
      <rPr>
        <sz val="12"/>
        <rFont val="新細明體"/>
        <family val="1"/>
        <charset val="136"/>
      </rPr>
      <t>妨害名譽</t>
    </r>
  </si>
  <si>
    <r>
      <rPr>
        <sz val="12"/>
        <rFont val="新細明體"/>
        <family val="1"/>
        <charset val="136"/>
      </rPr>
      <t>妨害自由</t>
    </r>
  </si>
  <si>
    <r>
      <rPr>
        <sz val="11"/>
        <color theme="1"/>
        <rFont val="新細明體"/>
        <family val="1"/>
        <charset val="136"/>
      </rPr>
      <t>一般傷害</t>
    </r>
    <phoneticPr fontId="28" type="noConversion"/>
  </si>
  <si>
    <r>
      <rPr>
        <sz val="11"/>
        <color theme="1"/>
        <rFont val="新細明體"/>
        <family val="1"/>
        <charset val="136"/>
      </rPr>
      <t>詐欺</t>
    </r>
    <phoneticPr fontId="28" type="noConversion"/>
  </si>
  <si>
    <r>
      <rPr>
        <sz val="11"/>
        <color theme="1"/>
        <rFont val="新細明體"/>
        <family val="1"/>
        <charset val="136"/>
      </rPr>
      <t>竊盜</t>
    </r>
    <phoneticPr fontId="28" type="noConversion"/>
  </si>
  <si>
    <r>
      <rPr>
        <sz val="11"/>
        <color theme="1"/>
        <rFont val="新細明體"/>
        <family val="1"/>
        <charset val="136"/>
      </rPr>
      <t>公共危險</t>
    </r>
    <phoneticPr fontId="28" type="noConversion"/>
  </si>
  <si>
    <r>
      <rPr>
        <sz val="12"/>
        <rFont val="新細明體"/>
        <family val="1"/>
        <charset val="136"/>
      </rPr>
      <t>普通刑法案件總計</t>
    </r>
    <phoneticPr fontId="28" type="noConversion"/>
  </si>
  <si>
    <r>
      <rPr>
        <sz val="11"/>
        <color theme="1"/>
        <rFont val="新細明體"/>
        <family val="1"/>
        <charset val="136"/>
      </rPr>
      <t>犯罪率</t>
    </r>
    <phoneticPr fontId="11" type="noConversion"/>
  </si>
  <si>
    <r>
      <rPr>
        <sz val="11"/>
        <color theme="1"/>
        <rFont val="新細明體"/>
        <family val="1"/>
        <charset val="136"/>
      </rPr>
      <t>發生數</t>
    </r>
    <phoneticPr fontId="11" type="noConversion"/>
  </si>
  <si>
    <r>
      <t>109年</t>
    </r>
    <r>
      <rPr>
        <sz val="11"/>
        <color theme="1"/>
        <rFont val="新細明體"/>
        <family val="1"/>
        <charset val="136"/>
      </rPr>
      <t/>
    </r>
  </si>
  <si>
    <r>
      <t>108年</t>
    </r>
    <r>
      <rPr>
        <sz val="11"/>
        <color theme="1"/>
        <rFont val="新細明體"/>
        <family val="1"/>
        <charset val="136"/>
      </rPr>
      <t/>
    </r>
  </si>
  <si>
    <r>
      <t>107年</t>
    </r>
    <r>
      <rPr>
        <sz val="11"/>
        <color theme="1"/>
        <rFont val="新細明體"/>
        <family val="1"/>
        <charset val="136"/>
      </rPr>
      <t/>
    </r>
  </si>
  <si>
    <r>
      <t>106年</t>
    </r>
    <r>
      <rPr>
        <sz val="11"/>
        <color theme="1"/>
        <rFont val="新細明體"/>
        <family val="1"/>
        <charset val="136"/>
      </rPr>
      <t/>
    </r>
  </si>
  <si>
    <r>
      <t>105年</t>
    </r>
    <r>
      <rPr>
        <sz val="11"/>
        <color theme="1"/>
        <rFont val="新細明體"/>
        <family val="1"/>
        <charset val="136"/>
      </rPr>
      <t/>
    </r>
  </si>
  <si>
    <r>
      <t>104年</t>
    </r>
    <r>
      <rPr>
        <sz val="11"/>
        <color theme="1"/>
        <rFont val="新細明體"/>
        <family val="1"/>
        <charset val="136"/>
      </rPr>
      <t/>
    </r>
  </si>
  <si>
    <r>
      <t>103年</t>
    </r>
    <r>
      <rPr>
        <sz val="11"/>
        <color theme="1"/>
        <rFont val="新細明體"/>
        <family val="1"/>
        <charset val="136"/>
      </rPr>
      <t/>
    </r>
  </si>
  <si>
    <r>
      <t>102年</t>
    </r>
    <r>
      <rPr>
        <sz val="11"/>
        <color theme="1"/>
        <rFont val="新細明體"/>
        <family val="1"/>
        <charset val="136"/>
      </rPr>
      <t/>
    </r>
  </si>
  <si>
    <r>
      <t>101年</t>
    </r>
    <r>
      <rPr>
        <sz val="11"/>
        <color theme="1"/>
        <rFont val="新細明體"/>
        <family val="1"/>
        <charset val="136"/>
      </rPr>
      <t/>
    </r>
  </si>
  <si>
    <r>
      <t>100</t>
    </r>
    <r>
      <rPr>
        <sz val="11"/>
        <color theme="1"/>
        <rFont val="新細明體"/>
        <family val="1"/>
        <charset val="136"/>
      </rPr>
      <t>年</t>
    </r>
    <phoneticPr fontId="28" type="noConversion"/>
  </si>
  <si>
    <t>其他</t>
    <phoneticPr fontId="6" type="noConversion"/>
  </si>
  <si>
    <r>
      <rPr>
        <sz val="14"/>
        <color indexed="8"/>
        <rFont val="新細明體"/>
        <family val="1"/>
        <charset val="136"/>
      </rPr>
      <t>女</t>
    </r>
    <phoneticPr fontId="11" type="noConversion"/>
  </si>
  <si>
    <r>
      <rPr>
        <sz val="14"/>
        <color indexed="8"/>
        <rFont val="新細明體"/>
        <family val="1"/>
        <charset val="136"/>
      </rPr>
      <t>計</t>
    </r>
    <phoneticPr fontId="11" type="noConversion"/>
  </si>
  <si>
    <r>
      <t>104年</t>
    </r>
    <r>
      <rPr>
        <sz val="14"/>
        <color indexed="8"/>
        <rFont val="新細明體"/>
        <family val="1"/>
        <charset val="136"/>
      </rPr>
      <t/>
    </r>
  </si>
  <si>
    <r>
      <t>103年</t>
    </r>
    <r>
      <rPr>
        <sz val="14"/>
        <color indexed="8"/>
        <rFont val="新細明體"/>
        <family val="1"/>
        <charset val="136"/>
      </rPr>
      <t/>
    </r>
  </si>
  <si>
    <r>
      <t>102年</t>
    </r>
    <r>
      <rPr>
        <sz val="14"/>
        <color indexed="8"/>
        <rFont val="新細明體"/>
        <family val="1"/>
        <charset val="136"/>
      </rPr>
      <t/>
    </r>
  </si>
  <si>
    <r>
      <t>101年</t>
    </r>
    <r>
      <rPr>
        <sz val="14"/>
        <color indexed="8"/>
        <rFont val="新細明體"/>
        <family val="1"/>
        <charset val="136"/>
      </rPr>
      <t/>
    </r>
  </si>
  <si>
    <t>其他</t>
    <phoneticPr fontId="15" type="noConversion"/>
  </si>
  <si>
    <r>
      <t>109年</t>
    </r>
    <r>
      <rPr>
        <sz val="14"/>
        <color indexed="8"/>
        <rFont val="新細明體"/>
        <family val="1"/>
        <charset val="136"/>
      </rPr>
      <t/>
    </r>
  </si>
  <si>
    <r>
      <t>108年</t>
    </r>
    <r>
      <rPr>
        <sz val="14"/>
        <color indexed="8"/>
        <rFont val="新細明體"/>
        <family val="1"/>
        <charset val="136"/>
      </rPr>
      <t/>
    </r>
  </si>
  <si>
    <r>
      <t>107年</t>
    </r>
    <r>
      <rPr>
        <sz val="14"/>
        <color indexed="8"/>
        <rFont val="新細明體"/>
        <family val="1"/>
        <charset val="136"/>
      </rPr>
      <t/>
    </r>
  </si>
  <si>
    <r>
      <t>106年</t>
    </r>
    <r>
      <rPr>
        <sz val="14"/>
        <color indexed="8"/>
        <rFont val="新細明體"/>
        <family val="1"/>
        <charset val="136"/>
      </rPr>
      <t/>
    </r>
  </si>
  <si>
    <t>汽車竊盜</t>
    <phoneticPr fontId="11" type="noConversion"/>
  </si>
  <si>
    <t>機車竊盜</t>
    <phoneticPr fontId="11" type="noConversion"/>
  </si>
  <si>
    <r>
      <t xml:space="preserve">說　　明：1. </t>
    </r>
    <r>
      <rPr>
        <sz val="10"/>
        <color theme="3"/>
        <rFont val="新細明體"/>
        <family val="1"/>
        <charset val="136"/>
      </rPr>
      <t>本表</t>
    </r>
    <r>
      <rPr>
        <sz val="10"/>
        <rFont val="新細明體"/>
        <family val="1"/>
        <charset val="136"/>
      </rPr>
      <t>107年前其他項（不含侵入性竊盜類）含竊電、竊車牌、竊車輛零件等。
　　　　　2. 108年4月1日新增拆竊車牌、拆竊車輛零件、竊電等項目。
　　　　　3. 108年8月28日新增直接拿取、破壞機櫃等項目。</t>
    </r>
    <phoneticPr fontId="11" type="noConversion"/>
  </si>
  <si>
    <r>
      <rPr>
        <sz val="10"/>
        <rFont val="新細明體"/>
        <family val="1"/>
        <charset val="136"/>
      </rPr>
      <t>資料來源：內政部警政署刑事警察局</t>
    </r>
    <phoneticPr fontId="11" type="noConversion"/>
  </si>
  <si>
    <r>
      <rPr>
        <sz val="12"/>
        <color theme="1"/>
        <rFont val="新細明體"/>
        <family val="1"/>
        <charset val="136"/>
      </rPr>
      <t>其他</t>
    </r>
    <phoneticPr fontId="11" type="noConversion"/>
  </si>
  <si>
    <r>
      <rPr>
        <sz val="12"/>
        <color theme="1"/>
        <rFont val="新細明體"/>
        <family val="1"/>
        <charset val="136"/>
      </rPr>
      <t>竊盜保險櫃（含自動提款機）</t>
    </r>
    <phoneticPr fontId="11" type="noConversion"/>
  </si>
  <si>
    <t>-</t>
    <phoneticPr fontId="11" type="noConversion"/>
  </si>
  <si>
    <t>竊取報廢車輛</t>
    <phoneticPr fontId="11" type="noConversion"/>
  </si>
  <si>
    <t>拆竊車輛零件</t>
    <phoneticPr fontId="11" type="noConversion"/>
  </si>
  <si>
    <t>破壞機櫃</t>
    <phoneticPr fontId="11" type="noConversion"/>
  </si>
  <si>
    <t>拆竊車牌</t>
    <phoneticPr fontId="11" type="noConversion"/>
  </si>
  <si>
    <t>竊電</t>
    <phoneticPr fontId="11" type="noConversion"/>
  </si>
  <si>
    <t>直接拿取</t>
    <phoneticPr fontId="11" type="noConversion"/>
  </si>
  <si>
    <t>大搬家</t>
    <phoneticPr fontId="11" type="noConversion"/>
  </si>
  <si>
    <t>翻箱倒櫃</t>
    <phoneticPr fontId="11" type="noConversion"/>
  </si>
  <si>
    <t>順手牽羊</t>
    <phoneticPr fontId="11" type="noConversion"/>
  </si>
  <si>
    <t>專挑貴重</t>
    <phoneticPr fontId="11" type="noConversion"/>
  </si>
  <si>
    <r>
      <rPr>
        <sz val="12"/>
        <color theme="1"/>
        <rFont val="新細明體"/>
        <family val="1"/>
        <charset val="136"/>
      </rPr>
      <t>內竊</t>
    </r>
    <phoneticPr fontId="11" type="noConversion"/>
  </si>
  <si>
    <r>
      <rPr>
        <sz val="12"/>
        <color theme="1"/>
        <rFont val="新細明體"/>
        <family val="1"/>
        <charset val="136"/>
      </rPr>
      <t>扒竊</t>
    </r>
    <phoneticPr fontId="11" type="noConversion"/>
  </si>
  <si>
    <r>
      <rPr>
        <sz val="12"/>
        <color theme="1"/>
        <rFont val="新細明體"/>
        <family val="1"/>
        <charset val="136"/>
      </rPr>
      <t>總計</t>
    </r>
    <phoneticPr fontId="11" type="noConversion"/>
  </si>
  <si>
    <t>%</t>
    <phoneticPr fontId="11" type="noConversion"/>
  </si>
  <si>
    <t>人</t>
    <phoneticPr fontId="11" type="noConversion"/>
  </si>
  <si>
    <r>
      <t>109年</t>
    </r>
    <r>
      <rPr>
        <sz val="12"/>
        <color theme="1"/>
        <rFont val="新細明體"/>
        <family val="1"/>
        <charset val="136"/>
      </rPr>
      <t/>
    </r>
  </si>
  <si>
    <r>
      <t>108年</t>
    </r>
    <r>
      <rPr>
        <sz val="12"/>
        <color theme="1"/>
        <rFont val="新細明體"/>
        <family val="1"/>
        <charset val="136"/>
      </rPr>
      <t/>
    </r>
  </si>
  <si>
    <r>
      <t>107年</t>
    </r>
    <r>
      <rPr>
        <sz val="12"/>
        <color theme="1"/>
        <rFont val="新細明體"/>
        <family val="1"/>
        <charset val="136"/>
      </rPr>
      <t/>
    </r>
  </si>
  <si>
    <r>
      <t>106年</t>
    </r>
    <r>
      <rPr>
        <sz val="12"/>
        <color theme="1"/>
        <rFont val="新細明體"/>
        <family val="1"/>
        <charset val="136"/>
      </rPr>
      <t/>
    </r>
  </si>
  <si>
    <r>
      <t>105年</t>
    </r>
    <r>
      <rPr>
        <sz val="12"/>
        <color theme="1"/>
        <rFont val="新細明體"/>
        <family val="1"/>
        <charset val="136"/>
      </rPr>
      <t/>
    </r>
  </si>
  <si>
    <r>
      <t>104年</t>
    </r>
    <r>
      <rPr>
        <sz val="12"/>
        <color theme="1"/>
        <rFont val="新細明體"/>
        <family val="1"/>
        <charset val="136"/>
      </rPr>
      <t/>
    </r>
  </si>
  <si>
    <r>
      <t>103年</t>
    </r>
    <r>
      <rPr>
        <sz val="12"/>
        <color theme="1"/>
        <rFont val="新細明體"/>
        <family val="1"/>
        <charset val="136"/>
      </rPr>
      <t/>
    </r>
  </si>
  <si>
    <r>
      <t>102年</t>
    </r>
    <r>
      <rPr>
        <sz val="12"/>
        <color theme="1"/>
        <rFont val="新細明體"/>
        <family val="1"/>
        <charset val="136"/>
      </rPr>
      <t/>
    </r>
  </si>
  <si>
    <r>
      <t>101年</t>
    </r>
    <r>
      <rPr>
        <sz val="12"/>
        <color theme="1"/>
        <rFont val="新細明體"/>
        <family val="1"/>
        <charset val="136"/>
      </rPr>
      <t/>
    </r>
  </si>
  <si>
    <r>
      <t>100</t>
    </r>
    <r>
      <rPr>
        <sz val="12"/>
        <color theme="1"/>
        <rFont val="新細明體"/>
        <family val="1"/>
        <charset val="136"/>
      </rPr>
      <t>年</t>
    </r>
    <phoneticPr fontId="11" type="noConversion"/>
  </si>
  <si>
    <t>資料來源：內政部警政署刑事警察局</t>
    <phoneticPr fontId="6" type="noConversion"/>
  </si>
  <si>
    <r>
      <t>100</t>
    </r>
    <r>
      <rPr>
        <sz val="12"/>
        <color theme="1"/>
        <rFont val="新細明體"/>
        <family val="1"/>
        <charset val="136"/>
      </rPr>
      <t>年</t>
    </r>
    <phoneticPr fontId="6" type="noConversion"/>
  </si>
  <si>
    <r>
      <rPr>
        <sz val="12"/>
        <rFont val="新細明體"/>
        <family val="1"/>
        <charset val="136"/>
      </rPr>
      <t>表</t>
    </r>
    <r>
      <rPr>
        <sz val="12"/>
        <rFont val="Times New Roman"/>
        <family val="1"/>
      </rPr>
      <t xml:space="preserve">1-2-5   </t>
    </r>
    <r>
      <rPr>
        <sz val="12"/>
        <rFont val="新細明體"/>
        <family val="1"/>
        <charset val="136"/>
      </rPr>
      <t>近</t>
    </r>
    <r>
      <rPr>
        <sz val="12"/>
        <rFont val="Times New Roman"/>
        <family val="1"/>
      </rPr>
      <t>10</t>
    </r>
    <r>
      <rPr>
        <sz val="12"/>
        <rFont val="新細明體"/>
        <family val="1"/>
        <charset val="136"/>
      </rPr>
      <t>年詐欺案件被害總金額</t>
    </r>
    <phoneticPr fontId="6" type="noConversion"/>
  </si>
  <si>
    <r>
      <rPr>
        <sz val="12"/>
        <rFont val="新細明體"/>
        <family val="1"/>
        <charset val="136"/>
      </rPr>
      <t>其他</t>
    </r>
    <phoneticPr fontId="11" type="noConversion"/>
  </si>
  <si>
    <t>-</t>
  </si>
  <si>
    <r>
      <rPr>
        <sz val="12"/>
        <rFont val="新細明體"/>
        <family val="1"/>
        <charset val="136"/>
      </rPr>
      <t>破壞電訊</t>
    </r>
    <phoneticPr fontId="6" type="noConversion"/>
  </si>
  <si>
    <t>-</t>
    <phoneticPr fontId="6" type="noConversion"/>
  </si>
  <si>
    <r>
      <rPr>
        <sz val="12"/>
        <rFont val="新細明體"/>
        <family val="1"/>
        <charset val="136"/>
      </rPr>
      <t>製售陳列妨害衛生物品</t>
    </r>
    <phoneticPr fontId="6" type="noConversion"/>
  </si>
  <si>
    <r>
      <rPr>
        <sz val="12"/>
        <rFont val="新細明體"/>
        <family val="1"/>
        <charset val="136"/>
      </rPr>
      <t>破壞水管油管</t>
    </r>
    <phoneticPr fontId="6" type="noConversion"/>
  </si>
  <si>
    <r>
      <rPr>
        <sz val="12"/>
        <rFont val="新細明體"/>
        <family val="1"/>
        <charset val="136"/>
      </rPr>
      <t>投擲引爆</t>
    </r>
    <phoneticPr fontId="6" type="noConversion"/>
  </si>
  <si>
    <r>
      <rPr>
        <sz val="12"/>
        <rFont val="新細明體"/>
        <family val="1"/>
        <charset val="136"/>
      </rPr>
      <t>妨害公用事業</t>
    </r>
    <phoneticPr fontId="6" type="noConversion"/>
  </si>
  <si>
    <r>
      <rPr>
        <sz val="12"/>
        <rFont val="新細明體"/>
        <family val="1"/>
        <charset val="136"/>
      </rPr>
      <t>投放毒物（妨害公眾飲水）</t>
    </r>
    <phoneticPr fontId="6" type="noConversion"/>
  </si>
  <si>
    <r>
      <rPr>
        <sz val="12"/>
        <rFont val="新細明體"/>
        <family val="1"/>
        <charset val="136"/>
      </rPr>
      <t>過失致爆裂物
爆炸而生危險</t>
    </r>
  </si>
  <si>
    <r>
      <rPr>
        <sz val="12"/>
        <rFont val="新細明體"/>
        <family val="1"/>
        <charset val="136"/>
      </rPr>
      <t>各式爆裂物爆炸</t>
    </r>
    <phoneticPr fontId="6" type="noConversion"/>
  </si>
  <si>
    <r>
      <rPr>
        <sz val="12"/>
        <rFont val="新細明體"/>
        <family val="1"/>
        <charset val="136"/>
      </rPr>
      <t>傾覆或破壞
交通工具</t>
    </r>
  </si>
  <si>
    <r>
      <rPr>
        <sz val="12"/>
        <rFont val="新細明體"/>
        <family val="1"/>
        <charset val="136"/>
      </rPr>
      <t>使用爆裂物
致公共危險</t>
    </r>
  </si>
  <si>
    <r>
      <rPr>
        <sz val="12"/>
        <rFont val="新細明體"/>
        <family val="1"/>
        <charset val="136"/>
      </rPr>
      <t>漏逸或間隔各種氣體</t>
    </r>
    <phoneticPr fontId="6" type="noConversion"/>
  </si>
  <si>
    <r>
      <rPr>
        <sz val="12"/>
        <rFont val="新細明體"/>
        <family val="1"/>
        <charset val="136"/>
      </rPr>
      <t>煙蒂燃燭冥紙起火</t>
    </r>
    <phoneticPr fontId="11" type="noConversion"/>
  </si>
  <si>
    <r>
      <rPr>
        <sz val="12"/>
        <rFont val="新細明體"/>
        <family val="1"/>
        <charset val="136"/>
      </rPr>
      <t>危害舟車航空</t>
    </r>
    <phoneticPr fontId="11" type="noConversion"/>
  </si>
  <si>
    <r>
      <rPr>
        <sz val="12"/>
        <rFont val="新細明體"/>
        <family val="1"/>
        <charset val="136"/>
      </rPr>
      <t>飆車</t>
    </r>
    <phoneticPr fontId="11" type="noConversion"/>
  </si>
  <si>
    <r>
      <rPr>
        <sz val="12"/>
        <rFont val="新細明體"/>
        <family val="1"/>
        <charset val="136"/>
      </rPr>
      <t>服毒品駕駛</t>
    </r>
    <phoneticPr fontId="11" type="noConversion"/>
  </si>
  <si>
    <r>
      <rPr>
        <sz val="12"/>
        <rFont val="新細明體"/>
        <family val="1"/>
        <charset val="136"/>
      </rPr>
      <t>縱火</t>
    </r>
    <phoneticPr fontId="11" type="noConversion"/>
  </si>
  <si>
    <r>
      <rPr>
        <sz val="12"/>
        <rFont val="新細明體"/>
        <family val="1"/>
        <charset val="136"/>
      </rPr>
      <t>失火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玩火</t>
    </r>
    <r>
      <rPr>
        <sz val="12"/>
        <rFont val="Times New Roman"/>
        <family val="1"/>
      </rPr>
      <t>)</t>
    </r>
    <phoneticPr fontId="11" type="noConversion"/>
  </si>
  <si>
    <r>
      <rPr>
        <sz val="12"/>
        <rFont val="新細明體"/>
        <family val="1"/>
        <charset val="136"/>
      </rPr>
      <t>肇事逃逸</t>
    </r>
    <phoneticPr fontId="11" type="noConversion"/>
  </si>
  <si>
    <r>
      <rPr>
        <sz val="12"/>
        <rFont val="新細明體"/>
        <family val="1"/>
        <charset val="136"/>
      </rPr>
      <t>酒後駕車</t>
    </r>
    <phoneticPr fontId="11" type="noConversion"/>
  </si>
  <si>
    <r>
      <rPr>
        <sz val="12"/>
        <rFont val="新細明體"/>
        <family val="1"/>
        <charset val="136"/>
      </rPr>
      <t>總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計</t>
    </r>
    <phoneticPr fontId="11" type="noConversion"/>
  </si>
  <si>
    <r>
      <t>109年</t>
    </r>
    <r>
      <rPr>
        <sz val="12"/>
        <color theme="1"/>
        <rFont val="細明體"/>
        <family val="3"/>
        <charset val="136"/>
      </rPr>
      <t/>
    </r>
  </si>
  <si>
    <r>
      <t>108年</t>
    </r>
    <r>
      <rPr>
        <sz val="12"/>
        <color theme="1"/>
        <rFont val="細明體"/>
        <family val="3"/>
        <charset val="136"/>
      </rPr>
      <t/>
    </r>
  </si>
  <si>
    <r>
      <t>107年</t>
    </r>
    <r>
      <rPr>
        <sz val="12"/>
        <color theme="1"/>
        <rFont val="細明體"/>
        <family val="3"/>
        <charset val="136"/>
      </rPr>
      <t/>
    </r>
  </si>
  <si>
    <r>
      <t>106年</t>
    </r>
    <r>
      <rPr>
        <sz val="12"/>
        <color theme="1"/>
        <rFont val="細明體"/>
        <family val="3"/>
        <charset val="136"/>
      </rPr>
      <t/>
    </r>
  </si>
  <si>
    <r>
      <t>105年</t>
    </r>
    <r>
      <rPr>
        <sz val="12"/>
        <color theme="1"/>
        <rFont val="細明體"/>
        <family val="3"/>
        <charset val="136"/>
      </rPr>
      <t/>
    </r>
  </si>
  <si>
    <r>
      <t>104年</t>
    </r>
    <r>
      <rPr>
        <sz val="12"/>
        <color theme="1"/>
        <rFont val="細明體"/>
        <family val="3"/>
        <charset val="136"/>
      </rPr>
      <t/>
    </r>
  </si>
  <si>
    <r>
      <t>103年</t>
    </r>
    <r>
      <rPr>
        <sz val="12"/>
        <color theme="1"/>
        <rFont val="細明體"/>
        <family val="3"/>
        <charset val="136"/>
      </rPr>
      <t/>
    </r>
  </si>
  <si>
    <r>
      <t>102年</t>
    </r>
    <r>
      <rPr>
        <sz val="12"/>
        <color theme="1"/>
        <rFont val="細明體"/>
        <family val="3"/>
        <charset val="136"/>
      </rPr>
      <t/>
    </r>
  </si>
  <si>
    <r>
      <t>101年</t>
    </r>
    <r>
      <rPr>
        <sz val="12"/>
        <color theme="1"/>
        <rFont val="細明體"/>
        <family val="3"/>
        <charset val="136"/>
      </rPr>
      <t/>
    </r>
  </si>
  <si>
    <r>
      <t>100</t>
    </r>
    <r>
      <rPr>
        <sz val="12"/>
        <color theme="1"/>
        <rFont val="細明體"/>
        <family val="3"/>
        <charset val="136"/>
      </rPr>
      <t>年</t>
    </r>
    <phoneticPr fontId="6" type="noConversion"/>
  </si>
  <si>
    <r>
      <rPr>
        <sz val="11"/>
        <rFont val="新細明體"/>
        <family val="1"/>
        <charset val="136"/>
      </rPr>
      <t>污染水流公害</t>
    </r>
    <phoneticPr fontId="6" type="noConversion"/>
  </si>
  <si>
    <r>
      <rPr>
        <sz val="11"/>
        <color theme="1"/>
        <rFont val="新細明體"/>
        <family val="1"/>
        <charset val="136"/>
      </rPr>
      <t>過失放逸核能致生危險</t>
    </r>
    <phoneticPr fontId="6" type="noConversion"/>
  </si>
  <si>
    <t>-</t>
    <phoneticPr fontId="15" type="noConversion"/>
  </si>
  <si>
    <r>
      <rPr>
        <sz val="11"/>
        <rFont val="新細明體"/>
        <family val="1"/>
        <charset val="136"/>
      </rPr>
      <t>持射建築物等</t>
    </r>
    <phoneticPr fontId="6" type="noConversion"/>
  </si>
  <si>
    <r>
      <rPr>
        <sz val="11"/>
        <rFont val="新細明體"/>
        <family val="1"/>
        <charset val="136"/>
      </rPr>
      <t>破壞電訊</t>
    </r>
    <phoneticPr fontId="6" type="noConversion"/>
  </si>
  <si>
    <r>
      <rPr>
        <sz val="11"/>
        <rFont val="新細明體"/>
        <family val="1"/>
        <charset val="136"/>
      </rPr>
      <t>預置引爆</t>
    </r>
    <phoneticPr fontId="6" type="noConversion"/>
  </si>
  <si>
    <r>
      <rPr>
        <sz val="11"/>
        <rFont val="新細明體"/>
        <family val="1"/>
        <charset val="136"/>
      </rPr>
      <t>阻塞戲院商場餐廳旅店逃生通道</t>
    </r>
    <phoneticPr fontId="6" type="noConversion"/>
  </si>
  <si>
    <r>
      <rPr>
        <sz val="11"/>
        <rFont val="新細明體"/>
        <family val="1"/>
        <charset val="136"/>
      </rPr>
      <t>妨害救火防水</t>
    </r>
    <phoneticPr fontId="6" type="noConversion"/>
  </si>
  <si>
    <r>
      <rPr>
        <sz val="11"/>
        <rFont val="新細明體"/>
        <family val="1"/>
        <charset val="136"/>
      </rPr>
      <t>危害飛航安全或其設施</t>
    </r>
    <phoneticPr fontId="6" type="noConversion"/>
  </si>
  <si>
    <r>
      <rPr>
        <sz val="11"/>
        <rFont val="新細明體"/>
        <family val="1"/>
        <charset val="136"/>
      </rPr>
      <t>千面人犯罪手法</t>
    </r>
    <phoneticPr fontId="6" type="noConversion"/>
  </si>
  <si>
    <r>
      <rPr>
        <sz val="11"/>
        <rFont val="新細明體"/>
        <family val="1"/>
        <charset val="136"/>
      </rPr>
      <t>劫供公眾運輸之車</t>
    </r>
    <phoneticPr fontId="6" type="noConversion"/>
  </si>
  <si>
    <r>
      <rPr>
        <sz val="11"/>
        <rFont val="新細明體"/>
        <family val="1"/>
        <charset val="136"/>
      </rPr>
      <t>損壞礦坑工廠</t>
    </r>
    <phoneticPr fontId="6" type="noConversion"/>
  </si>
  <si>
    <r>
      <rPr>
        <sz val="11"/>
        <rFont val="新細明體"/>
        <family val="1"/>
        <charset val="136"/>
      </rPr>
      <t>非法製販運輸持有核能原料</t>
    </r>
    <phoneticPr fontId="6" type="noConversion"/>
  </si>
  <si>
    <r>
      <rPr>
        <sz val="11"/>
        <rFont val="新細明體"/>
        <family val="1"/>
        <charset val="136"/>
      </rPr>
      <t>預防散布病菌</t>
    </r>
    <phoneticPr fontId="6" type="noConversion"/>
  </si>
  <si>
    <r>
      <rPr>
        <sz val="11"/>
        <rFont val="新細明體"/>
        <family val="1"/>
        <charset val="136"/>
      </rPr>
      <t>決水決堤</t>
    </r>
    <phoneticPr fontId="6" type="noConversion"/>
  </si>
  <si>
    <r>
      <rPr>
        <sz val="11"/>
        <rFont val="新細明體"/>
        <family val="1"/>
        <charset val="136"/>
      </rPr>
      <t>製售陳列妨害衛生物品</t>
    </r>
    <phoneticPr fontId="6" type="noConversion"/>
  </si>
  <si>
    <r>
      <rPr>
        <sz val="11"/>
        <rFont val="新細明體"/>
        <family val="1"/>
        <charset val="136"/>
      </rPr>
      <t>毀損航空器或設施</t>
    </r>
    <phoneticPr fontId="6" type="noConversion"/>
  </si>
  <si>
    <r>
      <rPr>
        <sz val="11"/>
        <rFont val="新細明體"/>
        <family val="1"/>
        <charset val="136"/>
      </rPr>
      <t>破壞水管油管</t>
    </r>
    <phoneticPr fontId="6" type="noConversion"/>
  </si>
  <si>
    <r>
      <rPr>
        <sz val="11"/>
        <rFont val="新細明體"/>
        <family val="1"/>
        <charset val="136"/>
      </rPr>
      <t>損毀廠房致生危險他人健康</t>
    </r>
    <phoneticPr fontId="6" type="noConversion"/>
  </si>
  <si>
    <r>
      <rPr>
        <sz val="11"/>
        <rFont val="新細明體"/>
        <family val="1"/>
        <charset val="136"/>
      </rPr>
      <t>過失污染水流公害</t>
    </r>
    <phoneticPr fontId="6" type="noConversion"/>
  </si>
  <si>
    <r>
      <rPr>
        <sz val="11"/>
        <rFont val="新細明體"/>
        <family val="1"/>
        <charset val="136"/>
      </rPr>
      <t>劫供公眾運輸之舟</t>
    </r>
    <phoneticPr fontId="6" type="noConversion"/>
  </si>
  <si>
    <r>
      <rPr>
        <sz val="11"/>
        <rFont val="新細明體"/>
        <family val="1"/>
        <charset val="136"/>
      </rPr>
      <t>違背建築成規</t>
    </r>
    <phoneticPr fontId="6" type="noConversion"/>
  </si>
  <si>
    <r>
      <rPr>
        <sz val="11"/>
        <rFont val="新細明體"/>
        <family val="1"/>
        <charset val="136"/>
      </rPr>
      <t>投擲引爆</t>
    </r>
    <phoneticPr fontId="6" type="noConversion"/>
  </si>
  <si>
    <r>
      <rPr>
        <sz val="11"/>
        <rFont val="新細明體"/>
        <family val="1"/>
        <charset val="136"/>
      </rPr>
      <t>投放毒物（妨害公眾飲水）</t>
    </r>
    <phoneticPr fontId="6" type="noConversion"/>
  </si>
  <si>
    <r>
      <rPr>
        <sz val="11"/>
        <rFont val="新細明體"/>
        <family val="1"/>
        <charset val="136"/>
      </rPr>
      <t>煤氣爆炸</t>
    </r>
    <phoneticPr fontId="6" type="noConversion"/>
  </si>
  <si>
    <r>
      <rPr>
        <sz val="11"/>
        <rFont val="新細明體"/>
        <family val="1"/>
        <charset val="136"/>
      </rPr>
      <t>妨害公用事業</t>
    </r>
    <phoneticPr fontId="6" type="noConversion"/>
  </si>
  <si>
    <r>
      <rPr>
        <sz val="11"/>
        <rFont val="新細明體"/>
        <family val="1"/>
        <charset val="136"/>
      </rPr>
      <t>傾覆或破壞
交通工具</t>
    </r>
  </si>
  <si>
    <r>
      <rPr>
        <sz val="11"/>
        <rFont val="新細明體"/>
        <family val="1"/>
        <charset val="136"/>
      </rPr>
      <t>燃油炸灶起火</t>
    </r>
    <phoneticPr fontId="6" type="noConversion"/>
  </si>
  <si>
    <r>
      <rPr>
        <sz val="11"/>
        <rFont val="新細明體"/>
        <family val="1"/>
        <charset val="136"/>
      </rPr>
      <t>堆積屯放物品</t>
    </r>
    <phoneticPr fontId="6" type="noConversion"/>
  </si>
  <si>
    <r>
      <rPr>
        <sz val="11"/>
        <rFont val="新細明體"/>
        <family val="1"/>
        <charset val="136"/>
      </rPr>
      <t>阻塞住宅大廈之逃生通道</t>
    </r>
    <phoneticPr fontId="6" type="noConversion"/>
  </si>
  <si>
    <r>
      <rPr>
        <sz val="11"/>
        <rFont val="新細明體"/>
        <family val="1"/>
        <charset val="136"/>
      </rPr>
      <t>各式爆裂物爆炸</t>
    </r>
    <phoneticPr fontId="6" type="noConversion"/>
  </si>
  <si>
    <r>
      <rPr>
        <sz val="11"/>
        <rFont val="新細明體"/>
        <family val="1"/>
        <charset val="136"/>
      </rPr>
      <t>過失致爆裂物
爆炸而生危險</t>
    </r>
  </si>
  <si>
    <r>
      <rPr>
        <sz val="11"/>
        <rFont val="新細明體"/>
        <family val="1"/>
        <charset val="136"/>
      </rPr>
      <t>使用爆裂物
致公共危險</t>
    </r>
  </si>
  <si>
    <r>
      <rPr>
        <sz val="11"/>
        <rFont val="新細明體"/>
        <family val="1"/>
        <charset val="136"/>
      </rPr>
      <t>漏逸或間隔各種氣體</t>
    </r>
    <phoneticPr fontId="6" type="noConversion"/>
  </si>
  <si>
    <r>
      <rPr>
        <sz val="11"/>
        <rFont val="新細明體"/>
        <family val="1"/>
        <charset val="136"/>
      </rPr>
      <t>煙蒂燃燭冥紙起火</t>
    </r>
    <phoneticPr fontId="11" type="noConversion"/>
  </si>
  <si>
    <r>
      <rPr>
        <sz val="11"/>
        <rFont val="新細明體"/>
        <family val="1"/>
        <charset val="136"/>
      </rPr>
      <t>漏電起火</t>
    </r>
    <phoneticPr fontId="6" type="noConversion"/>
  </si>
  <si>
    <r>
      <rPr>
        <sz val="11"/>
        <rFont val="新細明體"/>
        <family val="1"/>
        <charset val="136"/>
      </rPr>
      <t>危害舟車航空</t>
    </r>
    <phoneticPr fontId="11" type="noConversion"/>
  </si>
  <si>
    <r>
      <rPr>
        <sz val="11"/>
        <rFont val="新細明體"/>
        <family val="1"/>
        <charset val="136"/>
      </rPr>
      <t>服毒品駕駛</t>
    </r>
    <phoneticPr fontId="11" type="noConversion"/>
  </si>
  <si>
    <r>
      <rPr>
        <sz val="11"/>
        <rFont val="新細明體"/>
        <family val="1"/>
        <charset val="136"/>
      </rPr>
      <t>飆車</t>
    </r>
    <phoneticPr fontId="11" type="noConversion"/>
  </si>
  <si>
    <r>
      <rPr>
        <sz val="11"/>
        <rFont val="新細明體"/>
        <family val="1"/>
        <charset val="136"/>
      </rPr>
      <t>縱火</t>
    </r>
    <phoneticPr fontId="11" type="noConversion"/>
  </si>
  <si>
    <r>
      <rPr>
        <sz val="11"/>
        <rFont val="新細明體"/>
        <family val="1"/>
        <charset val="136"/>
      </rPr>
      <t>失火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玩火</t>
    </r>
    <r>
      <rPr>
        <sz val="11"/>
        <rFont val="Times New Roman"/>
        <family val="1"/>
      </rPr>
      <t>)</t>
    </r>
    <phoneticPr fontId="11" type="noConversion"/>
  </si>
  <si>
    <r>
      <rPr>
        <sz val="11"/>
        <rFont val="新細明體"/>
        <family val="1"/>
        <charset val="136"/>
      </rPr>
      <t>肇事逃逸</t>
    </r>
    <phoneticPr fontId="11" type="noConversion"/>
  </si>
  <si>
    <r>
      <rPr>
        <sz val="11"/>
        <rFont val="新細明體"/>
        <family val="1"/>
        <charset val="136"/>
      </rPr>
      <t>酒後駕車</t>
    </r>
    <phoneticPr fontId="11" type="noConversion"/>
  </si>
  <si>
    <r>
      <t>109年</t>
    </r>
    <r>
      <rPr>
        <sz val="11"/>
        <color theme="1"/>
        <rFont val="細明體"/>
        <family val="3"/>
        <charset val="136"/>
      </rPr>
      <t/>
    </r>
  </si>
  <si>
    <r>
      <t>108年</t>
    </r>
    <r>
      <rPr>
        <sz val="11"/>
        <color theme="1"/>
        <rFont val="細明體"/>
        <family val="3"/>
        <charset val="136"/>
      </rPr>
      <t/>
    </r>
  </si>
  <si>
    <r>
      <t>107年</t>
    </r>
    <r>
      <rPr>
        <sz val="11"/>
        <color theme="1"/>
        <rFont val="細明體"/>
        <family val="3"/>
        <charset val="136"/>
      </rPr>
      <t/>
    </r>
  </si>
  <si>
    <r>
      <t>106年</t>
    </r>
    <r>
      <rPr>
        <sz val="11"/>
        <color theme="1"/>
        <rFont val="細明體"/>
        <family val="3"/>
        <charset val="136"/>
      </rPr>
      <t/>
    </r>
  </si>
  <si>
    <r>
      <t>105年</t>
    </r>
    <r>
      <rPr>
        <sz val="11"/>
        <color theme="1"/>
        <rFont val="細明體"/>
        <family val="3"/>
        <charset val="136"/>
      </rPr>
      <t/>
    </r>
  </si>
  <si>
    <r>
      <t>104年</t>
    </r>
    <r>
      <rPr>
        <sz val="11"/>
        <color theme="1"/>
        <rFont val="細明體"/>
        <family val="3"/>
        <charset val="136"/>
      </rPr>
      <t/>
    </r>
  </si>
  <si>
    <r>
      <t>103年</t>
    </r>
    <r>
      <rPr>
        <sz val="11"/>
        <color theme="1"/>
        <rFont val="細明體"/>
        <family val="3"/>
        <charset val="136"/>
      </rPr>
      <t/>
    </r>
  </si>
  <si>
    <r>
      <t>102年</t>
    </r>
    <r>
      <rPr>
        <sz val="11"/>
        <color theme="1"/>
        <rFont val="細明體"/>
        <family val="3"/>
        <charset val="136"/>
      </rPr>
      <t/>
    </r>
  </si>
  <si>
    <r>
      <t>101年</t>
    </r>
    <r>
      <rPr>
        <sz val="11"/>
        <color theme="1"/>
        <rFont val="細明體"/>
        <family val="3"/>
        <charset val="136"/>
      </rPr>
      <t/>
    </r>
  </si>
  <si>
    <r>
      <t>100</t>
    </r>
    <r>
      <rPr>
        <sz val="11"/>
        <color theme="1"/>
        <rFont val="細明體"/>
        <family val="3"/>
        <charset val="136"/>
      </rPr>
      <t>年</t>
    </r>
    <phoneticPr fontId="6" type="noConversion"/>
  </si>
  <si>
    <t>其他/不詳</t>
    <phoneticPr fontId="6" type="noConversion"/>
  </si>
  <si>
    <r>
      <rPr>
        <sz val="11"/>
        <rFont val="新細明體"/>
        <family val="1"/>
        <charset val="136"/>
      </rPr>
      <t>計</t>
    </r>
  </si>
  <si>
    <r>
      <rPr>
        <sz val="11"/>
        <rFont val="新細明體"/>
        <family val="1"/>
        <charset val="136"/>
      </rPr>
      <t>違反性侵害犯罪防治法</t>
    </r>
    <phoneticPr fontId="6" type="noConversion"/>
  </si>
  <si>
    <r>
      <rPr>
        <sz val="11"/>
        <rFont val="新細明體"/>
        <family val="1"/>
        <charset val="136"/>
      </rPr>
      <t>違反家庭暴力防治法</t>
    </r>
    <phoneticPr fontId="6" type="noConversion"/>
  </si>
  <si>
    <r>
      <rPr>
        <sz val="11"/>
        <rFont val="新細明體"/>
        <family val="1"/>
        <charset val="136"/>
      </rPr>
      <t>違反槍砲彈藥刀械管制條例</t>
    </r>
    <r>
      <rPr>
        <sz val="11"/>
        <rFont val="Times New Roman"/>
        <family val="1"/>
      </rPr>
      <t xml:space="preserve"> </t>
    </r>
    <phoneticPr fontId="6" type="noConversion"/>
  </si>
  <si>
    <r>
      <rPr>
        <sz val="11"/>
        <rFont val="新細明體"/>
        <family val="1"/>
        <charset val="136"/>
      </rPr>
      <t>違反貪污治罪條例</t>
    </r>
    <phoneticPr fontId="11" type="noConversion"/>
  </si>
  <si>
    <r>
      <rPr>
        <sz val="11"/>
        <rFont val="新細明體"/>
        <family val="1"/>
        <charset val="136"/>
      </rPr>
      <t>違反組織犯罪防制條例</t>
    </r>
    <r>
      <rPr>
        <sz val="11"/>
        <rFont val="Times New Roman"/>
        <family val="1"/>
      </rPr>
      <t xml:space="preserve"> </t>
    </r>
    <phoneticPr fontId="11" type="noConversion"/>
  </si>
  <si>
    <r>
      <rPr>
        <sz val="11"/>
        <rFont val="新細明體"/>
        <family val="1"/>
        <charset val="136"/>
      </rPr>
      <t>違反毒品危害防制條例</t>
    </r>
  </si>
  <si>
    <t>資料來源：內政部警政署刑事警察局。
說　　明：所謂其他項，係指經記載的毒品項目與犯罪種類，和實際毒品犯罪種類不一致，無法歸類之意。</t>
    <phoneticPr fontId="11" type="noConversion"/>
  </si>
  <si>
    <r>
      <rPr>
        <sz val="11"/>
        <color indexed="8"/>
        <rFont val="新細明體"/>
        <family val="1"/>
        <charset val="136"/>
      </rPr>
      <t>非四級其他</t>
    </r>
  </si>
  <si>
    <r>
      <rPr>
        <sz val="11"/>
        <color indexed="8"/>
        <rFont val="新細明體"/>
        <family val="1"/>
        <charset val="136"/>
      </rPr>
      <t>其他</t>
    </r>
    <phoneticPr fontId="11" type="noConversion"/>
  </si>
  <si>
    <r>
      <rPr>
        <sz val="11"/>
        <color indexed="8"/>
        <rFont val="新細明體"/>
        <family val="1"/>
        <charset val="136"/>
      </rPr>
      <t>其他</t>
    </r>
  </si>
  <si>
    <t>引誘他人施用</t>
  </si>
  <si>
    <t>強暴、脅迫等非法使用人施用</t>
  </si>
  <si>
    <t>持有</t>
  </si>
  <si>
    <t>製造</t>
  </si>
  <si>
    <t>轉讓</t>
  </si>
  <si>
    <t>意圖販賣</t>
  </si>
  <si>
    <t>販賣</t>
  </si>
  <si>
    <t>運輸</t>
  </si>
  <si>
    <r>
      <rPr>
        <sz val="11"/>
        <color indexed="8"/>
        <rFont val="新細明體"/>
        <family val="1"/>
        <charset val="136"/>
      </rPr>
      <t>小計</t>
    </r>
  </si>
  <si>
    <r>
      <rPr>
        <sz val="11"/>
        <color indexed="8"/>
        <rFont val="新細明體"/>
        <family val="1"/>
        <charset val="136"/>
      </rPr>
      <t>第四級毒品</t>
    </r>
    <phoneticPr fontId="11" type="noConversion"/>
  </si>
  <si>
    <r>
      <rPr>
        <sz val="11"/>
        <color indexed="8"/>
        <rFont val="新細明體"/>
        <family val="1"/>
        <charset val="136"/>
      </rPr>
      <t>第三級毒品</t>
    </r>
    <phoneticPr fontId="11" type="noConversion"/>
  </si>
  <si>
    <t>製造或栽種</t>
  </si>
  <si>
    <t>施用</t>
  </si>
  <si>
    <r>
      <rPr>
        <sz val="11"/>
        <rFont val="新細明體"/>
        <family val="1"/>
        <charset val="136"/>
      </rPr>
      <t>第二級毒品</t>
    </r>
    <phoneticPr fontId="11" type="noConversion"/>
  </si>
  <si>
    <r>
      <rPr>
        <sz val="11"/>
        <rFont val="新細明體"/>
        <family val="1"/>
        <charset val="136"/>
      </rPr>
      <t>第一級毒品</t>
    </r>
    <phoneticPr fontId="11" type="noConversion"/>
  </si>
  <si>
    <t>件</t>
    <phoneticPr fontId="11" type="noConversion"/>
  </si>
  <si>
    <r>
      <rPr>
        <sz val="11"/>
        <rFont val="新細明體"/>
        <family val="1"/>
        <charset val="136"/>
      </rPr>
      <t>資料來源：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內政部警政署刑事警察局</t>
    </r>
    <phoneticPr fontId="11" type="noConversion"/>
  </si>
  <si>
    <r>
      <rPr>
        <sz val="11"/>
        <rFont val="新細明體"/>
        <family val="1"/>
        <charset val="136"/>
      </rPr>
      <t>不</t>
    </r>
    <r>
      <rPr>
        <sz val="11"/>
        <rFont val="Times New Roman"/>
        <family val="1"/>
      </rPr>
      <t xml:space="preserve">        </t>
    </r>
    <r>
      <rPr>
        <sz val="11"/>
        <rFont val="新細明體"/>
        <family val="1"/>
        <charset val="136"/>
      </rPr>
      <t>詳</t>
    </r>
    <phoneticPr fontId="11" type="noConversion"/>
  </si>
  <si>
    <r>
      <t xml:space="preserve">70  </t>
    </r>
    <r>
      <rPr>
        <sz val="11"/>
        <rFont val="新細明體"/>
        <family val="1"/>
        <charset val="136"/>
      </rPr>
      <t>歲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以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上</t>
    </r>
    <phoneticPr fontId="11" type="noConversion"/>
  </si>
  <si>
    <r>
      <t>65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69</t>
    </r>
    <r>
      <rPr>
        <sz val="11"/>
        <rFont val="新細明體"/>
        <family val="1"/>
        <charset val="136"/>
      </rPr>
      <t>歲</t>
    </r>
    <phoneticPr fontId="11" type="noConversion"/>
  </si>
  <si>
    <r>
      <t>60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64</t>
    </r>
    <r>
      <rPr>
        <sz val="11"/>
        <rFont val="新細明體"/>
        <family val="1"/>
        <charset val="136"/>
      </rPr>
      <t>歲</t>
    </r>
    <phoneticPr fontId="11" type="noConversion"/>
  </si>
  <si>
    <r>
      <t>50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59</t>
    </r>
    <r>
      <rPr>
        <sz val="11"/>
        <rFont val="新細明體"/>
        <family val="1"/>
        <charset val="136"/>
      </rPr>
      <t>歲</t>
    </r>
    <phoneticPr fontId="11" type="noConversion"/>
  </si>
  <si>
    <r>
      <t>40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49</t>
    </r>
    <r>
      <rPr>
        <sz val="11"/>
        <rFont val="新細明體"/>
        <family val="1"/>
        <charset val="136"/>
      </rPr>
      <t>歲</t>
    </r>
    <phoneticPr fontId="11" type="noConversion"/>
  </si>
  <si>
    <r>
      <t>30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39</t>
    </r>
    <r>
      <rPr>
        <sz val="11"/>
        <rFont val="新細明體"/>
        <family val="1"/>
        <charset val="136"/>
      </rPr>
      <t>歲</t>
    </r>
    <phoneticPr fontId="11" type="noConversion"/>
  </si>
  <si>
    <r>
      <t>24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29</t>
    </r>
    <r>
      <rPr>
        <sz val="11"/>
        <rFont val="新細明體"/>
        <family val="1"/>
        <charset val="136"/>
      </rPr>
      <t>歲</t>
    </r>
    <phoneticPr fontId="11" type="noConversion"/>
  </si>
  <si>
    <r>
      <t>18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23</t>
    </r>
    <r>
      <rPr>
        <sz val="11"/>
        <rFont val="新細明體"/>
        <family val="1"/>
        <charset val="136"/>
      </rPr>
      <t>歲</t>
    </r>
    <phoneticPr fontId="11" type="noConversion"/>
  </si>
  <si>
    <r>
      <t>12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17</t>
    </r>
    <r>
      <rPr>
        <sz val="11"/>
        <rFont val="新細明體"/>
        <family val="1"/>
        <charset val="136"/>
      </rPr>
      <t>歲</t>
    </r>
    <phoneticPr fontId="11" type="noConversion"/>
  </si>
  <si>
    <r>
      <t>6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11</t>
    </r>
    <r>
      <rPr>
        <sz val="11"/>
        <rFont val="新細明體"/>
        <family val="1"/>
        <charset val="136"/>
      </rPr>
      <t>歲</t>
    </r>
    <phoneticPr fontId="11" type="noConversion"/>
  </si>
  <si>
    <r>
      <t>0</t>
    </r>
    <r>
      <rPr>
        <sz val="11"/>
        <rFont val="新細明體"/>
        <family val="1"/>
        <charset val="136"/>
      </rPr>
      <t>－</t>
    </r>
    <r>
      <rPr>
        <sz val="11"/>
        <rFont val="Times New Roman"/>
        <family val="1"/>
      </rPr>
      <t>5</t>
    </r>
    <r>
      <rPr>
        <sz val="11"/>
        <rFont val="新細明體"/>
        <family val="1"/>
        <charset val="136"/>
      </rPr>
      <t>歲</t>
    </r>
    <phoneticPr fontId="11" type="noConversion"/>
  </si>
  <si>
    <r>
      <rPr>
        <sz val="11"/>
        <rFont val="新細明體"/>
        <family val="1"/>
        <charset val="136"/>
      </rPr>
      <t>總</t>
    </r>
    <r>
      <rPr>
        <sz val="11"/>
        <rFont val="Times New Roman"/>
        <family val="1"/>
      </rPr>
      <t xml:space="preserve">         </t>
    </r>
    <r>
      <rPr>
        <sz val="11"/>
        <rFont val="新細明體"/>
        <family val="1"/>
        <charset val="136"/>
      </rPr>
      <t>計</t>
    </r>
    <phoneticPr fontId="11" type="noConversion"/>
  </si>
  <si>
    <r>
      <rPr>
        <sz val="11"/>
        <rFont val="新細明體"/>
        <family val="1"/>
        <charset val="136"/>
      </rPr>
      <t>施用</t>
    </r>
    <phoneticPr fontId="11" type="noConversion"/>
  </si>
  <si>
    <r>
      <rPr>
        <sz val="11"/>
        <rFont val="新細明體"/>
        <family val="1"/>
        <charset val="136"/>
      </rPr>
      <t>販賣</t>
    </r>
    <phoneticPr fontId="11" type="noConversion"/>
  </si>
  <si>
    <r>
      <t>109年</t>
    </r>
    <r>
      <rPr>
        <sz val="12"/>
        <rFont val="新細明體"/>
        <family val="1"/>
        <charset val="136"/>
      </rPr>
      <t/>
    </r>
  </si>
  <si>
    <r>
      <t>108年</t>
    </r>
    <r>
      <rPr>
        <sz val="12"/>
        <rFont val="新細明體"/>
        <family val="1"/>
        <charset val="136"/>
      </rPr>
      <t/>
    </r>
  </si>
  <si>
    <r>
      <t>107年</t>
    </r>
    <r>
      <rPr>
        <sz val="12"/>
        <rFont val="新細明體"/>
        <family val="1"/>
        <charset val="136"/>
      </rPr>
      <t/>
    </r>
  </si>
  <si>
    <r>
      <t>106年</t>
    </r>
    <r>
      <rPr>
        <sz val="12"/>
        <rFont val="新細明體"/>
        <family val="1"/>
        <charset val="136"/>
      </rPr>
      <t/>
    </r>
  </si>
  <si>
    <r>
      <t>105年</t>
    </r>
    <r>
      <rPr>
        <sz val="12"/>
        <rFont val="新細明體"/>
        <family val="1"/>
        <charset val="136"/>
      </rPr>
      <t/>
    </r>
  </si>
  <si>
    <r>
      <t>104年</t>
    </r>
    <r>
      <rPr>
        <sz val="12"/>
        <rFont val="新細明體"/>
        <family val="1"/>
        <charset val="136"/>
      </rPr>
      <t/>
    </r>
  </si>
  <si>
    <r>
      <t>103年</t>
    </r>
    <r>
      <rPr>
        <sz val="12"/>
        <rFont val="新細明體"/>
        <family val="1"/>
        <charset val="136"/>
      </rPr>
      <t/>
    </r>
  </si>
  <si>
    <r>
      <t>102年</t>
    </r>
    <r>
      <rPr>
        <sz val="12"/>
        <rFont val="新細明體"/>
        <family val="1"/>
        <charset val="136"/>
      </rPr>
      <t/>
    </r>
  </si>
  <si>
    <r>
      <t>101年</t>
    </r>
    <r>
      <rPr>
        <sz val="12"/>
        <rFont val="新細明體"/>
        <family val="1"/>
        <charset val="136"/>
      </rPr>
      <t/>
    </r>
  </si>
  <si>
    <r>
      <t>100</t>
    </r>
    <r>
      <rPr>
        <sz val="12"/>
        <rFont val="新細明體"/>
        <family val="1"/>
        <charset val="136"/>
      </rPr>
      <t>年</t>
    </r>
    <phoneticPr fontId="6" type="noConversion"/>
  </si>
  <si>
    <r>
      <rPr>
        <sz val="12"/>
        <rFont val="新細明體"/>
        <family val="1"/>
        <charset val="136"/>
      </rPr>
      <t>第四級毒品</t>
    </r>
  </si>
  <si>
    <r>
      <rPr>
        <sz val="12"/>
        <rFont val="新細明體"/>
        <family val="1"/>
        <charset val="136"/>
      </rPr>
      <t>第三級毒品</t>
    </r>
  </si>
  <si>
    <r>
      <rPr>
        <sz val="12"/>
        <rFont val="新細明體"/>
        <family val="1"/>
        <charset val="136"/>
      </rPr>
      <t>第二級毒品</t>
    </r>
  </si>
  <si>
    <r>
      <rPr>
        <sz val="12"/>
        <rFont val="新細明體"/>
        <family val="1"/>
        <charset val="136"/>
      </rPr>
      <t>第一級毒品</t>
    </r>
  </si>
  <si>
    <r>
      <rPr>
        <sz val="12"/>
        <rFont val="新細明體"/>
        <family val="1"/>
        <charset val="136"/>
      </rPr>
      <t>總計</t>
    </r>
  </si>
  <si>
    <r>
      <rPr>
        <sz val="10"/>
        <rFont val="新細明體"/>
        <family val="1"/>
        <charset val="136"/>
      </rPr>
      <t>資料來源：法務部調查局</t>
    </r>
    <phoneticPr fontId="11" type="noConversion"/>
  </si>
  <si>
    <r>
      <rPr>
        <sz val="12"/>
        <rFont val="新細明體"/>
        <family val="1"/>
        <charset val="136"/>
      </rPr>
      <t>妨害電腦使用罪</t>
    </r>
    <phoneticPr fontId="11" type="noConversion"/>
  </si>
  <si>
    <r>
      <rPr>
        <sz val="12"/>
        <rFont val="新細明體"/>
        <family val="1"/>
        <charset val="136"/>
      </rPr>
      <t>違反菸酒管理法</t>
    </r>
    <phoneticPr fontId="11" type="noConversion"/>
  </si>
  <si>
    <r>
      <rPr>
        <sz val="12"/>
        <rFont val="新細明體"/>
        <family val="1"/>
        <charset val="136"/>
      </rPr>
      <t>違反公平交易法</t>
    </r>
    <phoneticPr fontId="11" type="noConversion"/>
  </si>
  <si>
    <r>
      <rPr>
        <sz val="12"/>
        <rFont val="新細明體"/>
        <family val="1"/>
        <charset val="136"/>
      </rPr>
      <t>妨害農工商罪</t>
    </r>
    <phoneticPr fontId="11" type="noConversion"/>
  </si>
  <si>
    <r>
      <rPr>
        <sz val="12"/>
        <rFont val="新細明體"/>
        <family val="1"/>
        <charset val="136"/>
      </rPr>
      <t>違反多層次傳銷管理法</t>
    </r>
    <phoneticPr fontId="11" type="noConversion"/>
  </si>
  <si>
    <r>
      <rPr>
        <sz val="12"/>
        <rFont val="新細明體"/>
        <family val="1"/>
        <charset val="136"/>
      </rPr>
      <t>違反商業會計法</t>
    </r>
    <phoneticPr fontId="11" type="noConversion"/>
  </si>
  <si>
    <r>
      <rPr>
        <sz val="12"/>
        <rFont val="新細明體"/>
        <family val="1"/>
        <charset val="136"/>
      </rPr>
      <t>侵害智慧財產權</t>
    </r>
    <phoneticPr fontId="11" type="noConversion"/>
  </si>
  <si>
    <r>
      <rPr>
        <sz val="12"/>
        <rFont val="新細明體"/>
        <family val="1"/>
        <charset val="136"/>
      </rPr>
      <t>營業秘密法</t>
    </r>
    <phoneticPr fontId="11" type="noConversion"/>
  </si>
  <si>
    <r>
      <rPr>
        <sz val="12"/>
        <rFont val="新細明體"/>
        <family val="1"/>
        <charset val="136"/>
      </rPr>
      <t>侵占罪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336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項</t>
    </r>
    <r>
      <rPr>
        <sz val="12"/>
        <rFont val="Times New Roman"/>
        <family val="1"/>
      </rPr>
      <t>)</t>
    </r>
    <phoneticPr fontId="11" type="noConversion"/>
  </si>
  <si>
    <r>
      <rPr>
        <sz val="12"/>
        <rFont val="新細明體"/>
        <family val="1"/>
        <charset val="136"/>
      </rPr>
      <t>背信罪</t>
    </r>
    <r>
      <rPr>
        <sz val="12"/>
        <rFont val="Times New Roman"/>
        <family val="1"/>
      </rPr>
      <t xml:space="preserve">  (</t>
    </r>
    <r>
      <rPr>
        <sz val="12"/>
        <rFont val="新細明體"/>
        <family val="1"/>
        <charset val="136"/>
      </rPr>
      <t>刑</t>
    </r>
    <r>
      <rPr>
        <sz val="12"/>
        <rFont val="Times New Roman"/>
        <family val="1"/>
      </rPr>
      <t>342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11" type="noConversion"/>
  </si>
  <si>
    <r>
      <rPr>
        <sz val="12"/>
        <rFont val="新細明體"/>
        <family val="1"/>
        <charset val="136"/>
      </rPr>
      <t>期貨交易法</t>
    </r>
    <r>
      <rPr>
        <sz val="12"/>
        <rFont val="Times New Roman"/>
        <family val="1"/>
      </rPr>
      <t xml:space="preserve">  (112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11" type="noConversion"/>
  </si>
  <si>
    <r>
      <rPr>
        <sz val="12"/>
        <rFont val="新細明體"/>
        <family val="1"/>
        <charset val="136"/>
      </rPr>
      <t>公司法</t>
    </r>
    <phoneticPr fontId="11" type="noConversion"/>
  </si>
  <si>
    <r>
      <rPr>
        <sz val="12"/>
        <rFont val="新細明體"/>
        <family val="1"/>
        <charset val="136"/>
      </rPr>
      <t>總計</t>
    </r>
    <phoneticPr fontId="11" type="noConversion"/>
  </si>
  <si>
    <r>
      <t>表</t>
    </r>
    <r>
      <rPr>
        <sz val="15"/>
        <rFont val="Times New Roman"/>
        <family val="1"/>
      </rPr>
      <t>1-3-7</t>
    </r>
    <r>
      <rPr>
        <sz val="15"/>
        <rFont val="細明體"/>
        <family val="3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細明體"/>
        <family val="3"/>
        <charset val="136"/>
      </rPr>
      <t>年調查局經濟犯罪案件嫌疑人數</t>
    </r>
    <phoneticPr fontId="6" type="noConversion"/>
  </si>
  <si>
    <r>
      <rPr>
        <sz val="11"/>
        <color indexed="8"/>
        <rFont val="新細明體"/>
        <family val="1"/>
        <charset val="136"/>
      </rPr>
      <t>資料來源：</t>
    </r>
    <phoneticPr fontId="11" type="noConversion"/>
  </si>
  <si>
    <r>
      <rPr>
        <sz val="11"/>
        <color indexed="8"/>
        <rFont val="新細明體"/>
        <family val="1"/>
        <charset val="136"/>
      </rPr>
      <t>瑞典</t>
    </r>
    <phoneticPr fontId="15" type="noConversion"/>
  </si>
  <si>
    <r>
      <rPr>
        <sz val="11"/>
        <color indexed="8"/>
        <rFont val="新細明體"/>
        <family val="1"/>
        <charset val="136"/>
      </rPr>
      <t>美國</t>
    </r>
  </si>
  <si>
    <r>
      <rPr>
        <sz val="11"/>
        <rFont val="新細明體"/>
        <family val="1"/>
        <charset val="136"/>
      </rPr>
      <t>英國</t>
    </r>
  </si>
  <si>
    <r>
      <rPr>
        <sz val="11"/>
        <color indexed="8"/>
        <rFont val="新細明體"/>
        <family val="1"/>
        <charset val="136"/>
      </rPr>
      <t>日本</t>
    </r>
  </si>
  <si>
    <t>-87,961 (-25.30%)</t>
    <phoneticPr fontId="15" type="noConversion"/>
  </si>
  <si>
    <r>
      <rPr>
        <sz val="11"/>
        <rFont val="新細明體"/>
        <family val="1"/>
        <charset val="136"/>
      </rPr>
      <t>總</t>
    </r>
    <r>
      <rPr>
        <sz val="11"/>
        <rFont val="新細明體"/>
        <family val="1"/>
        <charset val="136"/>
      </rPr>
      <t>計</t>
    </r>
    <phoneticPr fontId="11" type="noConversion"/>
  </si>
  <si>
    <r>
      <t xml:space="preserve">  </t>
    </r>
    <r>
      <rPr>
        <sz val="11"/>
        <rFont val="新細明體"/>
        <family val="1"/>
        <charset val="136"/>
      </rPr>
      <t>年</t>
    </r>
    <r>
      <rPr>
        <sz val="11"/>
        <rFont val="新細明體"/>
        <family val="1"/>
        <charset val="136"/>
      </rPr>
      <t>中</t>
    </r>
    <r>
      <rPr>
        <sz val="11"/>
        <rFont val="新細明體"/>
        <family val="1"/>
        <charset val="136"/>
      </rPr>
      <t>人</t>
    </r>
    <r>
      <rPr>
        <sz val="11"/>
        <rFont val="新細明體"/>
        <family val="1"/>
        <charset val="136"/>
      </rPr>
      <t>口</t>
    </r>
    <r>
      <rPr>
        <sz val="11"/>
        <rFont val="新細明體"/>
        <family val="1"/>
        <charset val="136"/>
      </rPr>
      <t>數</t>
    </r>
    <phoneticPr fontId="6" type="noConversion"/>
  </si>
  <si>
    <r>
      <rPr>
        <sz val="12"/>
        <color theme="1"/>
        <rFont val="新細明體"/>
        <family val="1"/>
        <charset val="136"/>
      </rPr>
      <t>單位：件、件</t>
    </r>
    <r>
      <rPr>
        <sz val="12"/>
        <color theme="1"/>
        <rFont val="Times New Roman"/>
        <family val="1"/>
      </rPr>
      <t>/10</t>
    </r>
    <r>
      <rPr>
        <sz val="12"/>
        <color theme="1"/>
        <rFont val="新細明體"/>
        <family val="1"/>
        <charset val="136"/>
      </rPr>
      <t>萬人</t>
    </r>
    <phoneticPr fontId="6" type="noConversion"/>
  </si>
  <si>
    <r>
      <rPr>
        <sz val="10"/>
        <color theme="1"/>
        <rFont val="新細明體"/>
        <family val="1"/>
        <charset val="136"/>
      </rPr>
      <t>單位：新臺幣元</t>
    </r>
    <phoneticPr fontId="6" type="noConversion"/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</si>
  <si>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/10</t>
    </r>
    <r>
      <rPr>
        <sz val="11"/>
        <rFont val="新細明體"/>
        <family val="1"/>
        <charset val="136"/>
      </rPr>
      <t>萬人</t>
    </r>
    <r>
      <rPr>
        <sz val="11"/>
        <rFont val="Times New Roman"/>
        <family val="1"/>
      </rPr>
      <t>)</t>
    </r>
    <phoneticPr fontId="15" type="noConversion"/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</si>
  <si>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/10</t>
    </r>
    <r>
      <rPr>
        <sz val="11"/>
        <rFont val="新細明體"/>
        <family val="1"/>
        <charset val="136"/>
      </rPr>
      <t>萬人</t>
    </r>
    <r>
      <rPr>
        <sz val="11"/>
        <rFont val="Times New Roman"/>
        <family val="1"/>
      </rPr>
      <t xml:space="preserve">) </t>
    </r>
    <phoneticPr fontId="15" type="noConversion"/>
  </si>
  <si>
    <r>
      <t>(</t>
    </r>
    <r>
      <rPr>
        <sz val="11"/>
        <rFont val="新細明體"/>
        <family val="1"/>
        <charset val="136"/>
      </rPr>
      <t>件</t>
    </r>
    <r>
      <rPr>
        <sz val="11"/>
        <rFont val="Times New Roman"/>
        <family val="1"/>
      </rPr>
      <t>/10</t>
    </r>
    <r>
      <rPr>
        <sz val="11"/>
        <rFont val="新細明體"/>
        <family val="1"/>
        <charset val="136"/>
      </rPr>
      <t>萬人</t>
    </r>
    <r>
      <rPr>
        <sz val="11"/>
        <rFont val="Times New Roman"/>
        <family val="1"/>
      </rPr>
      <t xml:space="preserve">) </t>
    </r>
    <phoneticPr fontId="15" type="noConversion"/>
  </si>
  <si>
    <t>件</t>
    <phoneticPr fontId="6" type="noConversion"/>
  </si>
  <si>
    <t>疑似通報</t>
    <phoneticPr fontId="15" type="noConversion"/>
  </si>
  <si>
    <t>件</t>
    <phoneticPr fontId="6" type="noConversion"/>
  </si>
  <si>
    <t>件</t>
    <phoneticPr fontId="6" type="noConversion"/>
  </si>
  <si>
    <t>件</t>
    <phoneticPr fontId="6" type="noConversion"/>
  </si>
  <si>
    <r>
      <t xml:space="preserve"> </t>
    </r>
    <r>
      <rPr>
        <sz val="11"/>
        <rFont val="新細明體"/>
        <family val="1"/>
        <charset val="136"/>
      </rPr>
      <t>人</t>
    </r>
    <phoneticPr fontId="15" type="noConversion"/>
  </si>
  <si>
    <t>疑似通報</t>
    <phoneticPr fontId="15" type="noConversion"/>
  </si>
  <si>
    <t>件</t>
    <phoneticPr fontId="6" type="noConversion"/>
  </si>
  <si>
    <t>發生/偵辦</t>
    <phoneticPr fontId="11" type="noConversion"/>
  </si>
  <si>
    <t>破獲/偵辦</t>
    <phoneticPr fontId="6" type="noConversion"/>
  </si>
  <si>
    <t>移送案件</t>
    <phoneticPr fontId="11" type="noConversion"/>
  </si>
  <si>
    <t>破獲/偵辦</t>
    <phoneticPr fontId="11" type="noConversion"/>
  </si>
  <si>
    <t>資料來源：1. 毒品危害防制條例、組織犯罪防制條例：內政部警政署刑事警察局、法務部調查局 (107-109年)。
　　　　　2. 貪污治罪條例：法務部調查局、法務部廉政署。
　　　　　3. 槍砲彈藥刀械管制條例：內政部警政署刑事警察局、法務部調查局 (107-108年，109年無數據)。
　　　　　4. 家庭暴力防治法、性侵害犯罪防治法：衛生福利部保護服務司。</t>
    <phoneticPr fontId="11" type="noConversion"/>
  </si>
  <si>
    <t>說　　明：1. 違反毒品危害防制條例案件發生數即為破獲數。
　　　　　2. 違反家庭暴力防治法與違反性侵害犯罪防治法的各通報來源：
　　　　　　(1) 違反家庭暴力防治法:113保護專線、防治中心、社政、勞政、教育、警政、司法、衛政、診所、醫院、移民業務機關等。
　　　　　　(2) 違反性侵害犯罪防治法:113保護專線、防治中心、社政、教育、警政、司法、衛政、診所、醫院、勞政、憲兵隊等。
　　　　　3. 「違反貪污治罪條例」廉政署提供資料之來源：臺灣高等檢察署統計室；另100年提供件數及人數統計時間自100年7月20日成立至同年12月31日止。</t>
    <phoneticPr fontId="11" type="noConversion"/>
  </si>
  <si>
    <t>0-5歲</t>
  </si>
  <si>
    <t>6-11歲</t>
  </si>
  <si>
    <t>12-17歲</t>
  </si>
  <si>
    <t>18-23歲</t>
  </si>
  <si>
    <t>24-29歲</t>
  </si>
  <si>
    <t>30-39歲</t>
  </si>
  <si>
    <t>40-49歲</t>
  </si>
  <si>
    <t>50-59歲</t>
  </si>
  <si>
    <t>60-64歲</t>
  </si>
  <si>
    <t>65-69歲</t>
  </si>
  <si>
    <r>
      <rPr>
        <sz val="10"/>
        <rFont val="新細明體"/>
        <family val="1"/>
        <charset val="136"/>
      </rPr>
      <t>單位：公斤</t>
    </r>
  </si>
  <si>
    <t>資料來源：法務部調查局、內政部警政署刑事警察局、國防部憲兵指揮部、行政院海岸巡防署及財政部關務署。</t>
    <phoneticPr fontId="6" type="noConversion"/>
  </si>
  <si>
    <t>資料提供：法務部統計處。</t>
    <phoneticPr fontId="11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</si>
  <si>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本表數字均以公克整理計算，再採四捨五入法進位為公斤陳示，故細數之和與相關總數間偶有些微差異。
　　　　　</t>
    </r>
    <r>
      <rPr>
        <sz val="10"/>
        <rFont val="Times New Roman"/>
        <family val="1"/>
      </rPr>
      <t xml:space="preserve">2. </t>
    </r>
    <r>
      <rPr>
        <sz val="10"/>
        <rFont val="新細明體"/>
        <family val="1"/>
        <charset val="136"/>
      </rPr>
      <t>為求彙編數據正確性，聯合數單位查緝毒品案件，其緝獲毒品數量不予重複登載。</t>
    </r>
    <r>
      <rPr>
        <sz val="10"/>
        <rFont val="Times New Roman"/>
        <family val="1"/>
      </rPr>
      <t xml:space="preserve">   </t>
    </r>
    <phoneticPr fontId="11" type="noConversion"/>
  </si>
  <si>
    <r>
      <rPr>
        <sz val="12"/>
        <rFont val="新細明體"/>
        <family val="1"/>
        <charset val="136"/>
      </rPr>
      <t>證券交易法</t>
    </r>
    <r>
      <rPr>
        <sz val="12"/>
        <rFont val="Times New Roman"/>
        <family val="1"/>
      </rPr>
      <t xml:space="preserve">  (171</t>
    </r>
    <r>
      <rPr>
        <sz val="12"/>
        <rFont val="新細明體"/>
        <family val="1"/>
        <charset val="136"/>
      </rPr>
      <t>條、</t>
    </r>
    <r>
      <rPr>
        <sz val="12"/>
        <rFont val="Times New Roman"/>
        <family val="1"/>
      </rPr>
      <t>174</t>
    </r>
    <r>
      <rPr>
        <sz val="12"/>
        <rFont val="新細明體"/>
        <family val="1"/>
        <charset val="136"/>
      </rPr>
      <t>條</t>
    </r>
    <r>
      <rPr>
        <sz val="12"/>
        <rFont val="Times New Roman"/>
        <family val="1"/>
      </rPr>
      <t>)</t>
    </r>
    <phoneticPr fontId="11" type="noConversion"/>
  </si>
  <si>
    <t>詐欺罪  (刑339條、339條之3、340條)</t>
  </si>
  <si>
    <t>銀行法  (125條、125條之2、125條之3、127條之2第2項)</t>
  </si>
  <si>
    <r>
      <rPr>
        <sz val="12"/>
        <rFont val="細明體"/>
        <family val="3"/>
        <charset val="136"/>
      </rPr>
      <t>稅捐稽徵法</t>
    </r>
    <r>
      <rPr>
        <sz val="12"/>
        <rFont val="Times New Roman"/>
        <family val="1"/>
      </rPr>
      <t xml:space="preserve">  (41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42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5" type="noConversion"/>
  </si>
  <si>
    <r>
      <rPr>
        <sz val="12"/>
        <rFont val="細明體"/>
        <family val="3"/>
        <charset val="136"/>
      </rPr>
      <t>證券投資信託及顧問法</t>
    </r>
    <r>
      <rPr>
        <sz val="12"/>
        <rFont val="Times New Roman"/>
        <family val="1"/>
      </rPr>
      <t xml:space="preserve">  (105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108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110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5" type="noConversion"/>
  </si>
  <si>
    <r>
      <rPr>
        <sz val="12"/>
        <rFont val="細明體"/>
        <family val="3"/>
        <charset val="136"/>
      </rPr>
      <t>保險法</t>
    </r>
    <r>
      <rPr>
        <sz val="12"/>
        <rFont val="Times New Roman"/>
        <family val="1"/>
      </rPr>
      <t xml:space="preserve">  (167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168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2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172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1)</t>
    </r>
    <phoneticPr fontId="15" type="noConversion"/>
  </si>
  <si>
    <r>
      <rPr>
        <sz val="12"/>
        <rFont val="細明體"/>
        <family val="3"/>
        <charset val="136"/>
      </rPr>
      <t>偽造有價證券罪</t>
    </r>
    <r>
      <rPr>
        <sz val="12"/>
        <rFont val="Times New Roman"/>
        <family val="1"/>
      </rPr>
      <t xml:space="preserve">  (</t>
    </r>
    <r>
      <rPr>
        <sz val="12"/>
        <rFont val="細明體"/>
        <family val="3"/>
        <charset val="136"/>
      </rPr>
      <t>刑</t>
    </r>
    <r>
      <rPr>
        <sz val="12"/>
        <rFont val="Times New Roman"/>
        <family val="1"/>
      </rPr>
      <t>201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201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1)</t>
    </r>
    <phoneticPr fontId="15" type="noConversion"/>
  </si>
  <si>
    <r>
      <rPr>
        <sz val="12"/>
        <rFont val="細明體"/>
        <family val="3"/>
        <charset val="136"/>
      </rPr>
      <t>偽造貨幣罪</t>
    </r>
    <r>
      <rPr>
        <sz val="12"/>
        <rFont val="Times New Roman"/>
        <family val="1"/>
      </rPr>
      <t xml:space="preserve">  (</t>
    </r>
    <r>
      <rPr>
        <sz val="12"/>
        <rFont val="細明體"/>
        <family val="3"/>
        <charset val="136"/>
      </rPr>
      <t>刑</t>
    </r>
    <r>
      <rPr>
        <sz val="12"/>
        <rFont val="Times New Roman"/>
        <family val="1"/>
      </rPr>
      <t>195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196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5" type="noConversion"/>
  </si>
  <si>
    <r>
      <rPr>
        <sz val="12"/>
        <rFont val="細明體"/>
        <family val="3"/>
        <charset val="136"/>
      </rPr>
      <t>證券交易法</t>
    </r>
    <r>
      <rPr>
        <sz val="12"/>
        <rFont val="Times New Roman"/>
        <family val="1"/>
      </rPr>
      <t xml:space="preserve">  (171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174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5" type="noConversion"/>
  </si>
  <si>
    <r>
      <rPr>
        <sz val="12"/>
        <rFont val="細明體"/>
        <family val="3"/>
        <charset val="136"/>
      </rPr>
      <t>稅捐稽徵法</t>
    </r>
    <r>
      <rPr>
        <sz val="12"/>
        <rFont val="Times New Roman"/>
        <family val="1"/>
      </rPr>
      <t xml:space="preserve">  (41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42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5" type="noConversion"/>
  </si>
  <si>
    <r>
      <rPr>
        <sz val="12"/>
        <rFont val="細明體"/>
        <family val="3"/>
        <charset val="136"/>
      </rPr>
      <t>證券投資信託及顧問法</t>
    </r>
    <r>
      <rPr>
        <sz val="12"/>
        <rFont val="Times New Roman"/>
        <family val="1"/>
      </rPr>
      <t xml:space="preserve">  (105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108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110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5" type="noConversion"/>
  </si>
  <si>
    <r>
      <rPr>
        <sz val="12"/>
        <rFont val="細明體"/>
        <family val="3"/>
        <charset val="136"/>
      </rPr>
      <t>保險法</t>
    </r>
    <r>
      <rPr>
        <sz val="12"/>
        <rFont val="Times New Roman"/>
        <family val="1"/>
      </rPr>
      <t xml:space="preserve">  (167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168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2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172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1)</t>
    </r>
    <phoneticPr fontId="15" type="noConversion"/>
  </si>
  <si>
    <r>
      <rPr>
        <sz val="12"/>
        <rFont val="細明體"/>
        <family val="3"/>
        <charset val="136"/>
      </rPr>
      <t>偽造有價證券罪</t>
    </r>
    <r>
      <rPr>
        <sz val="12"/>
        <rFont val="Times New Roman"/>
        <family val="1"/>
      </rPr>
      <t xml:space="preserve">  (</t>
    </r>
    <r>
      <rPr>
        <sz val="12"/>
        <rFont val="細明體"/>
        <family val="3"/>
        <charset val="136"/>
      </rPr>
      <t>刑</t>
    </r>
    <r>
      <rPr>
        <sz val="12"/>
        <rFont val="Times New Roman"/>
        <family val="1"/>
      </rPr>
      <t>201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201</t>
    </r>
    <r>
      <rPr>
        <sz val="12"/>
        <rFont val="細明體"/>
        <family val="3"/>
        <charset val="136"/>
      </rPr>
      <t>條之</t>
    </r>
    <r>
      <rPr>
        <sz val="12"/>
        <rFont val="Times New Roman"/>
        <family val="1"/>
      </rPr>
      <t>1)</t>
    </r>
    <phoneticPr fontId="15" type="noConversion"/>
  </si>
  <si>
    <r>
      <rPr>
        <sz val="12"/>
        <rFont val="細明體"/>
        <family val="3"/>
        <charset val="136"/>
      </rPr>
      <t>懲治走私條例</t>
    </r>
    <r>
      <rPr>
        <sz val="12"/>
        <rFont val="Times New Roman"/>
        <family val="1"/>
      </rPr>
      <t xml:space="preserve">  (2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6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8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5" type="noConversion"/>
  </si>
  <si>
    <r>
      <rPr>
        <sz val="12"/>
        <rFont val="細明體"/>
        <family val="3"/>
        <charset val="136"/>
      </rPr>
      <t>懲治走私條例</t>
    </r>
    <r>
      <rPr>
        <sz val="12"/>
        <rFont val="Times New Roman"/>
        <family val="1"/>
      </rPr>
      <t xml:space="preserve">  (2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6</t>
    </r>
    <r>
      <rPr>
        <sz val="12"/>
        <rFont val="細明體"/>
        <family val="3"/>
        <charset val="136"/>
      </rPr>
      <t>條、</t>
    </r>
    <r>
      <rPr>
        <sz val="12"/>
        <rFont val="Times New Roman"/>
        <family val="1"/>
      </rPr>
      <t>8</t>
    </r>
    <r>
      <rPr>
        <sz val="12"/>
        <rFont val="細明體"/>
        <family val="3"/>
        <charset val="136"/>
      </rPr>
      <t>條</t>
    </r>
    <r>
      <rPr>
        <sz val="12"/>
        <rFont val="Times New Roman"/>
        <family val="1"/>
      </rPr>
      <t>)</t>
    </r>
    <phoneticPr fontId="15" type="noConversion"/>
  </si>
  <si>
    <r>
      <rPr>
        <sz val="12"/>
        <rFont val="新細明體"/>
        <family val="1"/>
        <charset val="136"/>
      </rPr>
      <t>破壞防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蓄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水設備</t>
    </r>
    <phoneticPr fontId="15" type="noConversion"/>
  </si>
  <si>
    <r>
      <rPr>
        <sz val="11"/>
        <rFont val="新細明體"/>
        <family val="1"/>
        <charset val="136"/>
      </rPr>
      <t>破壞防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蓄</t>
    </r>
    <r>
      <rPr>
        <sz val="11"/>
        <rFont val="Times New Roman"/>
        <family val="1"/>
      </rPr>
      <t>)</t>
    </r>
    <r>
      <rPr>
        <sz val="11"/>
        <rFont val="新細明體"/>
        <family val="1"/>
        <charset val="136"/>
      </rPr>
      <t>水設備</t>
    </r>
    <phoneticPr fontId="15" type="noConversion"/>
  </si>
  <si>
    <r>
      <rPr>
        <sz val="11"/>
        <color indexed="8"/>
        <rFont val="新細明體"/>
        <family val="1"/>
        <charset val="136"/>
      </rPr>
      <t>犯罪率（件</t>
    </r>
    <r>
      <rPr>
        <sz val="11"/>
        <color indexed="8"/>
        <rFont val="Times New Roman"/>
        <family val="1"/>
      </rPr>
      <t>/10</t>
    </r>
    <r>
      <rPr>
        <sz val="11"/>
        <color indexed="8"/>
        <rFont val="新細明體"/>
        <family val="1"/>
        <charset val="136"/>
      </rPr>
      <t>萬人）</t>
    </r>
    <phoneticPr fontId="6" type="noConversion"/>
  </si>
  <si>
    <t>(件/10萬人)</t>
  </si>
  <si>
    <t>(人/10萬人)</t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</si>
  <si>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增減數量表示以</t>
    </r>
    <r>
      <rPr>
        <sz val="11"/>
        <color theme="1"/>
        <rFont val="Times New Roman"/>
        <family val="1"/>
      </rPr>
      <t>(109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-108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)</t>
    </r>
    <r>
      <rPr>
        <sz val="11"/>
        <color theme="1"/>
        <rFont val="新細明體"/>
        <family val="1"/>
        <charset val="136"/>
      </rPr>
      <t>。</t>
    </r>
    <phoneticPr fontId="11" type="noConversion"/>
  </si>
  <si>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增減百分比表示以</t>
    </r>
    <r>
      <rPr>
        <sz val="11"/>
        <color theme="1"/>
        <rFont val="Times New Roman"/>
        <family val="1"/>
      </rPr>
      <t>(109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-108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)/108</t>
    </r>
    <r>
      <rPr>
        <sz val="11"/>
        <color theme="1"/>
        <rFont val="新細明體"/>
        <family val="1"/>
        <charset val="136"/>
      </rPr>
      <t>年發生件數</t>
    </r>
    <r>
      <rPr>
        <sz val="11"/>
        <color theme="1"/>
        <rFont val="Times New Roman"/>
        <family val="1"/>
      </rPr>
      <t>*100%</t>
    </r>
    <r>
      <rPr>
        <sz val="11"/>
        <color theme="1"/>
        <rFont val="新細明體"/>
        <family val="1"/>
        <charset val="136"/>
      </rPr>
      <t>。　　　　</t>
    </r>
    <phoneticPr fontId="6" type="noConversion"/>
  </si>
  <si>
    <r>
      <rPr>
        <sz val="11"/>
        <color theme="1"/>
        <rFont val="微軟正黑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微軟正黑體"/>
        <family val="1"/>
        <charset val="136"/>
      </rPr>
      <t>發生數意指全國各級警察機關查獲案件數或受處理案件數，以下各表均同。</t>
    </r>
    <phoneticPr fontId="6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</si>
  <si>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暴力犯罪包含強盜罪、搶奪罪、重大恐嚇取財罪、擄人勒贖罪、殺人罪（不含過失致死）、重傷罪、強制性交罪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含強制性交、共同強制性交、對幼性交</t>
    </r>
    <r>
      <rPr>
        <sz val="11"/>
        <color theme="1"/>
        <rFont val="Times New Roman"/>
        <family val="1"/>
      </rPr>
      <t>)</t>
    </r>
    <r>
      <rPr>
        <sz val="11"/>
        <color theme="1"/>
        <rFont val="新細明體"/>
        <family val="1"/>
        <charset val="136"/>
      </rPr>
      <t>。</t>
    </r>
    <phoneticPr fontId="11" type="noConversion"/>
  </si>
  <si>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新細明體"/>
        <family val="1"/>
        <charset val="136"/>
      </rPr>
      <t>財產犯罪包含竊盜罪、詐欺罪、背信罪、重利罪、贓物罪。</t>
    </r>
    <phoneticPr fontId="6" type="noConversion"/>
  </si>
  <si>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新細明體"/>
        <family val="1"/>
        <charset val="136"/>
      </rPr>
      <t>犯罪時鐘係指每隔多少分鐘發生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件刑事案件。</t>
    </r>
    <phoneticPr fontId="6" type="noConversion"/>
  </si>
  <si>
    <t>件</t>
    <phoneticPr fontId="6" type="noConversion"/>
  </si>
  <si>
    <t>人</t>
    <phoneticPr fontId="11" type="noConversion"/>
  </si>
  <si>
    <t>分鐘</t>
    <phoneticPr fontId="6" type="noConversion"/>
  </si>
  <si>
    <r>
      <rPr>
        <sz val="11"/>
        <color indexed="8"/>
        <rFont val="新細明體"/>
        <family val="1"/>
        <charset val="136"/>
      </rPr>
      <t>與</t>
    </r>
    <r>
      <rPr>
        <sz val="11"/>
        <color indexed="8"/>
        <rFont val="Times New Roman"/>
        <family val="1"/>
      </rPr>
      <t>108</t>
    </r>
    <r>
      <rPr>
        <sz val="11"/>
        <color indexed="8"/>
        <rFont val="新細明體"/>
        <family val="1"/>
        <charset val="136"/>
      </rPr>
      <t>年比較（增減數量、增減百分比）</t>
    </r>
    <phoneticPr fontId="6" type="noConversion"/>
  </si>
  <si>
    <t>與100年比較（增減數量、增減百分比）</t>
    <phoneticPr fontId="6" type="noConversion"/>
  </si>
  <si>
    <t>發生件數</t>
    <phoneticPr fontId="11" type="noConversion"/>
  </si>
  <si>
    <t>破獲件數</t>
    <phoneticPr fontId="11" type="noConversion"/>
  </si>
  <si>
    <t>犯罪嫌疑人數</t>
    <phoneticPr fontId="11" type="noConversion"/>
  </si>
  <si>
    <t>過失致死</t>
    <phoneticPr fontId="6" type="noConversion"/>
  </si>
  <si>
    <t>偽造有價證券</t>
    <phoneticPr fontId="6" type="noConversion"/>
  </si>
  <si>
    <t>侵害墳墓屍體</t>
    <phoneticPr fontId="6" type="noConversion"/>
  </si>
  <si>
    <t>偽造貨幣</t>
    <phoneticPr fontId="6" type="noConversion"/>
  </si>
  <si>
    <t>偽證</t>
    <phoneticPr fontId="6" type="noConversion"/>
  </si>
  <si>
    <t>湮滅證據</t>
    <phoneticPr fontId="6" type="noConversion"/>
  </si>
  <si>
    <t>藏匿頂替</t>
    <phoneticPr fontId="6" type="noConversion"/>
  </si>
  <si>
    <t>脫逃</t>
    <phoneticPr fontId="6" type="noConversion"/>
  </si>
  <si>
    <r>
      <rPr>
        <sz val="11"/>
        <rFont val="新細明體"/>
        <family val="1"/>
        <charset val="136"/>
      </rPr>
      <t>　　　　　</t>
    </r>
    <r>
      <rPr>
        <sz val="11"/>
        <rFont val="Times New Roman"/>
        <family val="1"/>
      </rPr>
      <t xml:space="preserve">2. </t>
    </r>
    <r>
      <rPr>
        <sz val="11"/>
        <rFont val="新細明體"/>
        <family val="1"/>
        <charset val="136"/>
      </rPr>
      <t>自</t>
    </r>
    <r>
      <rPr>
        <sz val="11"/>
        <rFont val="Times New Roman"/>
        <family val="1"/>
      </rPr>
      <t>106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新細明體"/>
        <family val="1"/>
        <charset val="136"/>
      </rPr>
      <t>月起暴力犯罪項下「強制性交」統計項排除「對幼性交」。同時，「對幼性交」也排除於本表暴力犯罪統計範圍。</t>
    </r>
    <phoneticPr fontId="6" type="noConversion"/>
  </si>
  <si>
    <t>侵入性</t>
    <phoneticPr fontId="11" type="noConversion"/>
  </si>
  <si>
    <t>一般方法</t>
    <phoneticPr fontId="11" type="noConversion"/>
  </si>
  <si>
    <t>非侵
入性</t>
    <phoneticPr fontId="11" type="noConversion"/>
  </si>
  <si>
    <r>
      <rPr>
        <sz val="12"/>
        <color theme="1"/>
        <rFont val="新細明體"/>
        <family val="1"/>
        <charset val="136"/>
      </rPr>
      <t>非暴力侵入</t>
    </r>
    <phoneticPr fontId="11" type="noConversion"/>
  </si>
  <si>
    <r>
      <rPr>
        <sz val="12"/>
        <color theme="1"/>
        <rFont val="新細明體"/>
        <family val="1"/>
        <charset val="136"/>
      </rPr>
      <t>暴力侵入</t>
    </r>
    <phoneticPr fontId="11" type="noConversion"/>
  </si>
  <si>
    <r>
      <rPr>
        <sz val="12"/>
        <color theme="1"/>
        <rFont val="新細明體"/>
        <family val="1"/>
        <charset val="136"/>
      </rPr>
      <t>小計</t>
    </r>
    <phoneticPr fontId="11" type="noConversion"/>
  </si>
  <si>
    <r>
      <rPr>
        <sz val="12"/>
        <color theme="1"/>
        <rFont val="新細明體"/>
        <family val="1"/>
        <charset val="136"/>
      </rPr>
      <t>小計</t>
    </r>
    <phoneticPr fontId="11" type="noConversion"/>
  </si>
  <si>
    <t>小計</t>
    <phoneticPr fontId="11" type="noConversion"/>
  </si>
  <si>
    <t>合計</t>
    <phoneticPr fontId="11" type="noConversion"/>
  </si>
  <si>
    <r>
      <rPr>
        <sz val="14"/>
        <color theme="1"/>
        <rFont val="新細明體"/>
        <family val="1"/>
        <charset val="136"/>
      </rPr>
      <t>發生數（件）</t>
    </r>
    <phoneticPr fontId="11" type="noConversion"/>
  </si>
  <si>
    <r>
      <rPr>
        <sz val="14"/>
        <color theme="1"/>
        <rFont val="新細明體"/>
        <family val="1"/>
        <charset val="136"/>
      </rPr>
      <t>犯罪率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件</t>
    </r>
    <r>
      <rPr>
        <sz val="14"/>
        <color theme="1"/>
        <rFont val="Times New Roman"/>
        <family val="1"/>
      </rPr>
      <t>/10</t>
    </r>
    <r>
      <rPr>
        <sz val="14"/>
        <color theme="1"/>
        <rFont val="新細明體"/>
        <family val="1"/>
        <charset val="136"/>
      </rPr>
      <t>萬人口</t>
    </r>
    <r>
      <rPr>
        <sz val="14"/>
        <color theme="1"/>
        <rFont val="Times New Roman"/>
        <family val="1"/>
      </rPr>
      <t>)</t>
    </r>
    <phoneticPr fontId="11" type="noConversion"/>
  </si>
  <si>
    <r>
      <rPr>
        <sz val="14"/>
        <color theme="1"/>
        <rFont val="新細明體"/>
        <family val="1"/>
        <charset val="136"/>
      </rPr>
      <t>破獲數（件）</t>
    </r>
    <phoneticPr fontId="11" type="noConversion"/>
  </si>
  <si>
    <r>
      <rPr>
        <sz val="14"/>
        <color theme="1"/>
        <rFont val="新細明體"/>
        <family val="1"/>
        <charset val="136"/>
      </rPr>
      <t>犯罪嫌疑人數（人）</t>
    </r>
    <phoneticPr fontId="11" type="noConversion"/>
  </si>
  <si>
    <r>
      <t>109</t>
    </r>
    <r>
      <rPr>
        <sz val="14"/>
        <color theme="1"/>
        <rFont val="新細明體"/>
        <family val="1"/>
        <charset val="136"/>
      </rPr>
      <t>年</t>
    </r>
    <phoneticPr fontId="6" type="noConversion"/>
  </si>
  <si>
    <r>
      <rPr>
        <sz val="14"/>
        <color theme="1"/>
        <rFont val="新細明體"/>
        <family val="1"/>
        <charset val="136"/>
      </rPr>
      <t>與</t>
    </r>
    <r>
      <rPr>
        <sz val="14"/>
        <color theme="1"/>
        <rFont val="Times New Roman"/>
        <family val="1"/>
      </rPr>
      <t>108</t>
    </r>
    <r>
      <rPr>
        <sz val="14"/>
        <color theme="1"/>
        <rFont val="新細明體"/>
        <family val="1"/>
        <charset val="136"/>
      </rPr>
      <t>年比</t>
    </r>
    <phoneticPr fontId="6" type="noConversion"/>
  </si>
  <si>
    <r>
      <rPr>
        <sz val="14"/>
        <color theme="1"/>
        <rFont val="新細明體"/>
        <family val="1"/>
        <charset val="136"/>
      </rPr>
      <t>普通刑法案件總計</t>
    </r>
    <phoneticPr fontId="28" type="noConversion"/>
  </si>
  <si>
    <r>
      <rPr>
        <sz val="14"/>
        <color theme="1"/>
        <rFont val="新細明體"/>
        <family val="1"/>
        <charset val="136"/>
      </rPr>
      <t>妨害自由</t>
    </r>
  </si>
  <si>
    <r>
      <rPr>
        <sz val="14"/>
        <color theme="1"/>
        <rFont val="新細明體"/>
        <family val="1"/>
        <charset val="136"/>
      </rPr>
      <t>妨害秩序</t>
    </r>
  </si>
  <si>
    <r>
      <rPr>
        <sz val="14"/>
        <color theme="1"/>
        <rFont val="新細明體"/>
        <family val="1"/>
        <charset val="136"/>
      </rPr>
      <t>妨害名譽</t>
    </r>
  </si>
  <si>
    <r>
      <rPr>
        <sz val="14"/>
        <color theme="1"/>
        <rFont val="新細明體"/>
        <family val="1"/>
        <charset val="136"/>
      </rPr>
      <t>性交猥褻</t>
    </r>
  </si>
  <si>
    <r>
      <rPr>
        <sz val="14"/>
        <color theme="1"/>
        <rFont val="新細明體"/>
        <family val="1"/>
        <charset val="136"/>
      </rPr>
      <t>背信</t>
    </r>
  </si>
  <si>
    <r>
      <rPr>
        <sz val="14"/>
        <color theme="1"/>
        <rFont val="新細明體"/>
        <family val="1"/>
        <charset val="136"/>
      </rPr>
      <t>重利</t>
    </r>
  </si>
  <si>
    <r>
      <rPr>
        <sz val="14"/>
        <color theme="1"/>
        <rFont val="新細明體"/>
        <family val="1"/>
        <charset val="136"/>
      </rPr>
      <t>侵占</t>
    </r>
  </si>
  <si>
    <r>
      <rPr>
        <sz val="14"/>
        <color theme="1"/>
        <rFont val="新細明體"/>
        <family val="1"/>
        <charset val="136"/>
      </rPr>
      <t>妨害秘密</t>
    </r>
  </si>
  <si>
    <r>
      <rPr>
        <sz val="14"/>
        <color theme="1"/>
        <rFont val="新細明體"/>
        <family val="1"/>
        <charset val="136"/>
      </rPr>
      <t>竊佔</t>
    </r>
  </si>
  <si>
    <r>
      <rPr>
        <sz val="14"/>
        <color theme="1"/>
        <rFont val="新細明體"/>
        <family val="1"/>
        <charset val="136"/>
      </rPr>
      <t>誣告</t>
    </r>
  </si>
  <si>
    <r>
      <rPr>
        <sz val="14"/>
        <color theme="1"/>
        <rFont val="新細明體"/>
        <family val="1"/>
        <charset val="136"/>
      </rPr>
      <t>對幼性交</t>
    </r>
  </si>
  <si>
    <r>
      <rPr>
        <sz val="14"/>
        <color theme="1"/>
        <rFont val="新細明體"/>
        <family val="1"/>
        <charset val="136"/>
      </rPr>
      <t>恐嚇取財</t>
    </r>
    <phoneticPr fontId="6" type="noConversion"/>
  </si>
  <si>
    <r>
      <rPr>
        <sz val="14"/>
        <rFont val="新細明體"/>
        <family val="1"/>
        <charset val="136"/>
      </rPr>
      <t>過失致死</t>
    </r>
    <phoneticPr fontId="6" type="noConversion"/>
  </si>
  <si>
    <r>
      <rPr>
        <sz val="14"/>
        <color theme="1"/>
        <rFont val="新細明體"/>
        <family val="1"/>
        <charset val="136"/>
      </rPr>
      <t>偽造文書印文</t>
    </r>
  </si>
  <si>
    <r>
      <rPr>
        <sz val="14"/>
        <rFont val="新細明體"/>
        <family val="1"/>
        <charset val="136"/>
      </rPr>
      <t>脫逃</t>
    </r>
    <phoneticPr fontId="6" type="noConversion"/>
  </si>
  <si>
    <r>
      <rPr>
        <sz val="14"/>
        <color theme="1"/>
        <rFont val="新細明體"/>
        <family val="1"/>
        <charset val="136"/>
      </rPr>
      <t>遺棄</t>
    </r>
  </si>
  <si>
    <r>
      <rPr>
        <sz val="14"/>
        <color theme="1"/>
        <rFont val="新細明體"/>
        <family val="1"/>
        <charset val="136"/>
      </rPr>
      <t>瀆職</t>
    </r>
  </si>
  <si>
    <r>
      <rPr>
        <sz val="14"/>
        <color theme="1"/>
        <rFont val="新細明體"/>
        <family val="1"/>
        <charset val="136"/>
      </rPr>
      <t>重傷害</t>
    </r>
  </si>
  <si>
    <r>
      <rPr>
        <sz val="14"/>
        <rFont val="新細明體"/>
        <family val="1"/>
        <charset val="136"/>
      </rPr>
      <t>侵害墳墓屍體</t>
    </r>
    <phoneticPr fontId="6" type="noConversion"/>
  </si>
  <si>
    <t>藏匿頂替</t>
    <phoneticPr fontId="6" type="noConversion"/>
  </si>
  <si>
    <r>
      <rPr>
        <sz val="14"/>
        <color theme="1"/>
        <rFont val="新細明體"/>
        <family val="1"/>
        <charset val="136"/>
      </rPr>
      <t>贓物</t>
    </r>
  </si>
  <si>
    <r>
      <rPr>
        <sz val="14"/>
        <rFont val="新細明體"/>
        <family val="1"/>
        <charset val="136"/>
      </rPr>
      <t>偽造有價證券</t>
    </r>
    <phoneticPr fontId="6" type="noConversion"/>
  </si>
  <si>
    <r>
      <rPr>
        <sz val="14"/>
        <rFont val="新細明體"/>
        <family val="1"/>
        <charset val="136"/>
      </rPr>
      <t>偽證</t>
    </r>
    <phoneticPr fontId="6" type="noConversion"/>
  </si>
  <si>
    <r>
      <rPr>
        <sz val="14"/>
        <color theme="1"/>
        <rFont val="新細明體"/>
        <family val="1"/>
        <charset val="136"/>
      </rPr>
      <t>擄人勒贖</t>
    </r>
  </si>
  <si>
    <r>
      <rPr>
        <sz val="14"/>
        <rFont val="新細明體"/>
        <family val="1"/>
        <charset val="136"/>
      </rPr>
      <t>湮滅證據</t>
    </r>
    <phoneticPr fontId="6" type="noConversion"/>
  </si>
  <si>
    <r>
      <rPr>
        <sz val="14"/>
        <rFont val="新細明體"/>
        <family val="1"/>
        <charset val="136"/>
      </rPr>
      <t>偽造貨幣</t>
    </r>
    <phoneticPr fontId="6" type="noConversion"/>
  </si>
  <si>
    <r>
      <rPr>
        <sz val="14"/>
        <color theme="1"/>
        <rFont val="新細明體"/>
        <family val="1"/>
        <charset val="136"/>
      </rPr>
      <t>搶奪</t>
    </r>
  </si>
  <si>
    <r>
      <rPr>
        <sz val="14"/>
        <color theme="1"/>
        <rFont val="新細明體"/>
        <family val="1"/>
        <charset val="136"/>
      </rPr>
      <t>妨害公務</t>
    </r>
  </si>
  <si>
    <r>
      <rPr>
        <sz val="14"/>
        <color theme="1"/>
        <rFont val="新細明體"/>
        <family val="1"/>
        <charset val="136"/>
      </rPr>
      <t>強制性交</t>
    </r>
  </si>
  <si>
    <r>
      <rPr>
        <sz val="14"/>
        <color theme="1"/>
        <rFont val="新細明體"/>
        <family val="1"/>
        <charset val="136"/>
      </rPr>
      <t>強盜</t>
    </r>
  </si>
  <si>
    <r>
      <rPr>
        <sz val="14"/>
        <color theme="1"/>
        <rFont val="新細明體"/>
        <family val="1"/>
        <charset val="136"/>
      </rPr>
      <t>妨害電腦使用</t>
    </r>
  </si>
  <si>
    <r>
      <rPr>
        <sz val="14"/>
        <color theme="1"/>
        <rFont val="新細明體"/>
        <family val="1"/>
        <charset val="136"/>
      </rPr>
      <t>故意殺人</t>
    </r>
  </si>
  <si>
    <r>
      <rPr>
        <sz val="14"/>
        <color theme="1"/>
        <rFont val="新細明體"/>
        <family val="1"/>
        <charset val="136"/>
      </rPr>
      <t>毀棄損壞</t>
    </r>
  </si>
  <si>
    <r>
      <rPr>
        <sz val="14"/>
        <color theme="1"/>
        <rFont val="新細明體"/>
        <family val="1"/>
        <charset val="136"/>
      </rPr>
      <t>妨害家庭及婚姻</t>
    </r>
  </si>
  <si>
    <r>
      <rPr>
        <sz val="14"/>
        <color theme="1"/>
        <rFont val="新細明體"/>
        <family val="1"/>
        <charset val="136"/>
      </rPr>
      <t>妨害風化</t>
    </r>
  </si>
  <si>
    <r>
      <rPr>
        <sz val="14"/>
        <color theme="1"/>
        <rFont val="新細明體"/>
        <family val="1"/>
        <charset val="136"/>
      </rPr>
      <t>一般傷害</t>
    </r>
  </si>
  <si>
    <r>
      <rPr>
        <sz val="14"/>
        <color theme="1"/>
        <rFont val="新細明體"/>
        <family val="1"/>
        <charset val="136"/>
      </rPr>
      <t>詐欺</t>
    </r>
  </si>
  <si>
    <r>
      <rPr>
        <sz val="14"/>
        <color theme="1"/>
        <rFont val="新細明體"/>
        <family val="1"/>
        <charset val="136"/>
      </rPr>
      <t>賭博</t>
    </r>
  </si>
  <si>
    <r>
      <rPr>
        <sz val="14"/>
        <color theme="1"/>
        <rFont val="新細明體"/>
        <family val="1"/>
        <charset val="136"/>
      </rPr>
      <t>竊盜</t>
    </r>
  </si>
  <si>
    <r>
      <rPr>
        <sz val="14"/>
        <color theme="1"/>
        <rFont val="新細明體"/>
        <family val="1"/>
        <charset val="136"/>
      </rPr>
      <t>公共危險</t>
    </r>
  </si>
  <si>
    <r>
      <rPr>
        <sz val="14"/>
        <color theme="1"/>
        <rFont val="新細明體"/>
        <family val="1"/>
        <charset val="136"/>
      </rPr>
      <t>其他</t>
    </r>
    <phoneticPr fontId="6" type="noConversion"/>
  </si>
  <si>
    <r>
      <t>100</t>
    </r>
    <r>
      <rPr>
        <sz val="14"/>
        <color indexed="8"/>
        <rFont val="新細明體"/>
        <family val="1"/>
        <charset val="136"/>
      </rPr>
      <t>年</t>
    </r>
    <phoneticPr fontId="6" type="noConversion"/>
  </si>
  <si>
    <r>
      <rPr>
        <sz val="14"/>
        <color indexed="8"/>
        <rFont val="新細明體"/>
        <family val="1"/>
        <charset val="136"/>
      </rPr>
      <t>計</t>
    </r>
    <phoneticPr fontId="11" type="noConversion"/>
  </si>
  <si>
    <r>
      <rPr>
        <sz val="14"/>
        <color indexed="8"/>
        <rFont val="新細明體"/>
        <family val="1"/>
        <charset val="136"/>
      </rPr>
      <t>男</t>
    </r>
    <phoneticPr fontId="11" type="noConversion"/>
  </si>
  <si>
    <r>
      <rPr>
        <sz val="14"/>
        <color indexed="8"/>
        <rFont val="新細明體"/>
        <family val="1"/>
        <charset val="136"/>
      </rPr>
      <t>女</t>
    </r>
    <phoneticPr fontId="11" type="noConversion"/>
  </si>
  <si>
    <r>
      <rPr>
        <sz val="14"/>
        <color indexed="8"/>
        <rFont val="新細明體"/>
        <family val="1"/>
        <charset val="136"/>
      </rPr>
      <t>女</t>
    </r>
    <phoneticPr fontId="11" type="noConversion"/>
  </si>
  <si>
    <t>普通刑法總計</t>
    <phoneticPr fontId="11" type="noConversion"/>
  </si>
  <si>
    <r>
      <rPr>
        <sz val="14"/>
        <color theme="1"/>
        <rFont val="新細明體"/>
        <family val="1"/>
        <charset val="136"/>
      </rPr>
      <t>公共危險</t>
    </r>
    <phoneticPr fontId="11" type="noConversion"/>
  </si>
  <si>
    <r>
      <rPr>
        <sz val="14"/>
        <color theme="1"/>
        <rFont val="新細明體"/>
        <family val="1"/>
        <charset val="136"/>
      </rPr>
      <t>詐欺</t>
    </r>
    <phoneticPr fontId="11" type="noConversion"/>
  </si>
  <si>
    <r>
      <rPr>
        <sz val="14"/>
        <color theme="1"/>
        <rFont val="新細明體"/>
        <family val="1"/>
        <charset val="136"/>
      </rPr>
      <t>竊盜</t>
    </r>
    <phoneticPr fontId="11" type="noConversion"/>
  </si>
  <si>
    <r>
      <rPr>
        <sz val="14"/>
        <color theme="1"/>
        <rFont val="新細明體"/>
        <family val="1"/>
        <charset val="136"/>
      </rPr>
      <t>一般傷害</t>
    </r>
    <phoneticPr fontId="11" type="noConversion"/>
  </si>
  <si>
    <r>
      <rPr>
        <sz val="14"/>
        <rFont val="新細明體"/>
        <family val="1"/>
        <charset val="136"/>
      </rPr>
      <t>妨害自由</t>
    </r>
    <phoneticPr fontId="11" type="noConversion"/>
  </si>
  <si>
    <r>
      <rPr>
        <sz val="14"/>
        <rFont val="新細明體"/>
        <family val="1"/>
        <charset val="136"/>
      </rPr>
      <t>妨害自由</t>
    </r>
    <phoneticPr fontId="11" type="noConversion"/>
  </si>
  <si>
    <r>
      <rPr>
        <sz val="14"/>
        <color theme="1"/>
        <rFont val="新細明體"/>
        <family val="1"/>
        <charset val="136"/>
      </rPr>
      <t>賭博</t>
    </r>
    <phoneticPr fontId="11" type="noConversion"/>
  </si>
  <si>
    <r>
      <rPr>
        <sz val="14"/>
        <rFont val="新細明體"/>
        <family val="1"/>
        <charset val="136"/>
      </rPr>
      <t>妨害名譽</t>
    </r>
    <phoneticPr fontId="11" type="noConversion"/>
  </si>
  <si>
    <r>
      <rPr>
        <sz val="14"/>
        <rFont val="新細明體"/>
        <family val="1"/>
        <charset val="136"/>
      </rPr>
      <t>侵占</t>
    </r>
    <phoneticPr fontId="11" type="noConversion"/>
  </si>
  <si>
    <r>
      <rPr>
        <sz val="14"/>
        <rFont val="新細明體"/>
        <family val="1"/>
        <charset val="136"/>
      </rPr>
      <t>妨害秩序</t>
    </r>
    <phoneticPr fontId="11" type="noConversion"/>
  </si>
  <si>
    <r>
      <rPr>
        <sz val="14"/>
        <rFont val="新細明體"/>
        <family val="1"/>
        <charset val="136"/>
      </rPr>
      <t>妨害秩序</t>
    </r>
    <phoneticPr fontId="11" type="noConversion"/>
  </si>
  <si>
    <r>
      <rPr>
        <sz val="14"/>
        <rFont val="新細明體"/>
        <family val="1"/>
        <charset val="136"/>
      </rPr>
      <t>毀棄損壞</t>
    </r>
    <phoneticPr fontId="11" type="noConversion"/>
  </si>
  <si>
    <r>
      <rPr>
        <sz val="14"/>
        <rFont val="新細明體"/>
        <family val="1"/>
        <charset val="136"/>
      </rPr>
      <t>毀棄損壞</t>
    </r>
    <phoneticPr fontId="11" type="noConversion"/>
  </si>
  <si>
    <r>
      <rPr>
        <sz val="14"/>
        <color theme="1"/>
        <rFont val="新細明體"/>
        <family val="1"/>
        <charset val="136"/>
      </rPr>
      <t>性交猥褻</t>
    </r>
    <phoneticPr fontId="11" type="noConversion"/>
  </si>
  <si>
    <r>
      <rPr>
        <sz val="14"/>
        <rFont val="新細明體"/>
        <family val="1"/>
        <charset val="136"/>
      </rPr>
      <t>偽造文書印文</t>
    </r>
    <phoneticPr fontId="11" type="noConversion"/>
  </si>
  <si>
    <r>
      <rPr>
        <sz val="14"/>
        <color theme="1"/>
        <rFont val="新細明體"/>
        <family val="1"/>
        <charset val="136"/>
      </rPr>
      <t>重利</t>
    </r>
    <phoneticPr fontId="11" type="noConversion"/>
  </si>
  <si>
    <r>
      <rPr>
        <sz val="14"/>
        <color theme="1"/>
        <rFont val="新細明體"/>
        <family val="1"/>
        <charset val="136"/>
      </rPr>
      <t>重利</t>
    </r>
    <phoneticPr fontId="11" type="noConversion"/>
  </si>
  <si>
    <r>
      <rPr>
        <sz val="14"/>
        <rFont val="新細明體"/>
        <family val="1"/>
        <charset val="136"/>
      </rPr>
      <t>妨害公務</t>
    </r>
    <phoneticPr fontId="11" type="noConversion"/>
  </si>
  <si>
    <r>
      <rPr>
        <sz val="14"/>
        <color theme="1"/>
        <rFont val="新細明體"/>
        <family val="1"/>
        <charset val="136"/>
      </rPr>
      <t>背信</t>
    </r>
    <phoneticPr fontId="11" type="noConversion"/>
  </si>
  <si>
    <r>
      <rPr>
        <sz val="14"/>
        <rFont val="新細明體"/>
        <family val="1"/>
        <charset val="136"/>
      </rPr>
      <t>妨害風化</t>
    </r>
    <phoneticPr fontId="11" type="noConversion"/>
  </si>
  <si>
    <r>
      <rPr>
        <sz val="14"/>
        <rFont val="新細明體"/>
        <family val="1"/>
        <charset val="136"/>
      </rPr>
      <t>妨害風化</t>
    </r>
    <phoneticPr fontId="11" type="noConversion"/>
  </si>
  <si>
    <r>
      <rPr>
        <sz val="14"/>
        <rFont val="新細明體"/>
        <family val="1"/>
        <charset val="136"/>
      </rPr>
      <t>竊佔</t>
    </r>
    <phoneticPr fontId="11" type="noConversion"/>
  </si>
  <si>
    <r>
      <rPr>
        <sz val="14"/>
        <rFont val="新細明體"/>
        <family val="1"/>
        <charset val="136"/>
      </rPr>
      <t>妨害秘密</t>
    </r>
    <phoneticPr fontId="11" type="noConversion"/>
  </si>
  <si>
    <r>
      <rPr>
        <sz val="14"/>
        <rFont val="新細明體"/>
        <family val="1"/>
        <charset val="136"/>
      </rPr>
      <t>妨害電腦使用</t>
    </r>
    <phoneticPr fontId="11" type="noConversion"/>
  </si>
  <si>
    <r>
      <rPr>
        <sz val="14"/>
        <rFont val="新細明體"/>
        <family val="1"/>
        <charset val="136"/>
      </rPr>
      <t>妨害電腦使用</t>
    </r>
    <phoneticPr fontId="11" type="noConversion"/>
  </si>
  <si>
    <r>
      <rPr>
        <sz val="14"/>
        <rFont val="新細明體"/>
        <family val="1"/>
        <charset val="136"/>
      </rPr>
      <t>妨害家庭及婚姻</t>
    </r>
    <phoneticPr fontId="11" type="noConversion"/>
  </si>
  <si>
    <r>
      <rPr>
        <sz val="14"/>
        <rFont val="新細明體"/>
        <family val="1"/>
        <charset val="136"/>
      </rPr>
      <t>故意殺人</t>
    </r>
    <phoneticPr fontId="11" type="noConversion"/>
  </si>
  <si>
    <r>
      <rPr>
        <sz val="14"/>
        <rFont val="新細明體"/>
        <family val="1"/>
        <charset val="136"/>
      </rPr>
      <t>誣告</t>
    </r>
    <phoneticPr fontId="11" type="noConversion"/>
  </si>
  <si>
    <r>
      <rPr>
        <sz val="14"/>
        <rFont val="新細明體"/>
        <family val="1"/>
        <charset val="136"/>
      </rPr>
      <t>誣告</t>
    </r>
    <phoneticPr fontId="11" type="noConversion"/>
  </si>
  <si>
    <r>
      <rPr>
        <sz val="14"/>
        <color theme="1"/>
        <rFont val="新細明體"/>
        <family val="1"/>
        <charset val="136"/>
      </rPr>
      <t>強盜</t>
    </r>
    <phoneticPr fontId="11" type="noConversion"/>
  </si>
  <si>
    <r>
      <rPr>
        <sz val="14"/>
        <color theme="1"/>
        <rFont val="新細明體"/>
        <family val="1"/>
        <charset val="136"/>
      </rPr>
      <t>對幼性交</t>
    </r>
    <phoneticPr fontId="11" type="noConversion"/>
  </si>
  <si>
    <r>
      <rPr>
        <sz val="14"/>
        <color theme="1"/>
        <rFont val="新細明體"/>
        <family val="1"/>
        <charset val="136"/>
      </rPr>
      <t>強制性交</t>
    </r>
    <phoneticPr fontId="11" type="noConversion"/>
  </si>
  <si>
    <r>
      <rPr>
        <sz val="14"/>
        <color theme="1"/>
        <rFont val="新細明體"/>
        <family val="1"/>
        <charset val="136"/>
      </rPr>
      <t>強制性交</t>
    </r>
    <phoneticPr fontId="11" type="noConversion"/>
  </si>
  <si>
    <r>
      <rPr>
        <sz val="14"/>
        <color theme="1"/>
        <rFont val="新細明體"/>
        <family val="1"/>
        <charset val="136"/>
      </rPr>
      <t>搶奪</t>
    </r>
    <phoneticPr fontId="11" type="noConversion"/>
  </si>
  <si>
    <r>
      <rPr>
        <sz val="14"/>
        <color theme="1"/>
        <rFont val="新細明體"/>
        <family val="1"/>
        <charset val="136"/>
      </rPr>
      <t>贓物</t>
    </r>
    <phoneticPr fontId="11" type="noConversion"/>
  </si>
  <si>
    <r>
      <rPr>
        <sz val="14"/>
        <rFont val="新細明體"/>
        <family val="1"/>
        <charset val="136"/>
      </rPr>
      <t>遺棄</t>
    </r>
    <phoneticPr fontId="11" type="noConversion"/>
  </si>
  <si>
    <r>
      <rPr>
        <sz val="14"/>
        <rFont val="新細明體"/>
        <family val="1"/>
        <charset val="136"/>
      </rPr>
      <t>遺棄</t>
    </r>
    <phoneticPr fontId="11" type="noConversion"/>
  </si>
  <si>
    <t>偽造貨幣</t>
    <phoneticPr fontId="6" type="noConversion"/>
  </si>
  <si>
    <r>
      <rPr>
        <sz val="14"/>
        <color theme="1"/>
        <rFont val="新細明體"/>
        <family val="1"/>
        <charset val="136"/>
      </rPr>
      <t>重傷害</t>
    </r>
    <phoneticPr fontId="11" type="noConversion"/>
  </si>
  <si>
    <r>
      <rPr>
        <sz val="14"/>
        <color theme="1"/>
        <rFont val="新細明體"/>
        <family val="1"/>
        <charset val="136"/>
      </rPr>
      <t>重傷害</t>
    </r>
    <phoneticPr fontId="11" type="noConversion"/>
  </si>
  <si>
    <t>湮滅證據</t>
    <phoneticPr fontId="6" type="noConversion"/>
  </si>
  <si>
    <t>侵害墳墓屍體</t>
    <phoneticPr fontId="6" type="noConversion"/>
  </si>
  <si>
    <r>
      <t>105</t>
    </r>
    <r>
      <rPr>
        <sz val="14"/>
        <color indexed="8"/>
        <rFont val="新細明體"/>
        <family val="1"/>
        <charset val="136"/>
      </rPr>
      <t>年</t>
    </r>
    <phoneticPr fontId="6" type="noConversion"/>
  </si>
  <si>
    <r>
      <rPr>
        <sz val="14"/>
        <color indexed="8"/>
        <rFont val="新細明體"/>
        <family val="1"/>
        <charset val="136"/>
      </rPr>
      <t>男</t>
    </r>
    <phoneticPr fontId="11" type="noConversion"/>
  </si>
  <si>
    <r>
      <rPr>
        <sz val="14"/>
        <color theme="1"/>
        <rFont val="新細明體"/>
        <family val="1"/>
        <charset val="136"/>
      </rPr>
      <t>背信</t>
    </r>
    <phoneticPr fontId="11" type="noConversion"/>
  </si>
  <si>
    <r>
      <rPr>
        <sz val="14"/>
        <color theme="1"/>
        <rFont val="新細明體"/>
        <family val="1"/>
        <charset val="136"/>
      </rPr>
      <t>強盜</t>
    </r>
    <phoneticPr fontId="11" type="noConversion"/>
  </si>
  <si>
    <t>恐嚇取財</t>
    <phoneticPr fontId="28" type="noConversion"/>
  </si>
  <si>
    <t>恐嚇取財</t>
    <phoneticPr fontId="11" type="noConversion"/>
  </si>
  <si>
    <t>恐嚇取財</t>
    <phoneticPr fontId="11" type="noConversion"/>
  </si>
  <si>
    <t>N/A</t>
    <phoneticPr fontId="15" type="noConversion"/>
  </si>
  <si>
    <t>N/A</t>
    <phoneticPr fontId="15" type="noConversion"/>
  </si>
  <si>
    <t>N/A</t>
    <phoneticPr fontId="15" type="noConversion"/>
  </si>
  <si>
    <t>N/A</t>
    <phoneticPr fontId="15" type="noConversion"/>
  </si>
  <si>
    <r>
      <rPr>
        <sz val="11"/>
        <color theme="1"/>
        <rFont val="新細明體"/>
        <family val="1"/>
        <charset val="136"/>
      </rPr>
      <t>竊盜犯罪</t>
    </r>
    <phoneticPr fontId="15" type="noConversion"/>
  </si>
  <si>
    <r>
      <rPr>
        <sz val="11"/>
        <color theme="1"/>
        <rFont val="新細明體"/>
        <family val="1"/>
        <charset val="136"/>
      </rPr>
      <t>強盜犯罪</t>
    </r>
    <phoneticPr fontId="15" type="noConversion"/>
  </si>
  <si>
    <r>
      <rPr>
        <sz val="11"/>
        <rFont val="新細明體"/>
        <family val="1"/>
        <charset val="136"/>
      </rPr>
      <t>整體犯罪</t>
    </r>
    <phoneticPr fontId="6" type="noConversion"/>
  </si>
  <si>
    <r>
      <rPr>
        <sz val="11"/>
        <color theme="1"/>
        <rFont val="新細明體"/>
        <family val="1"/>
        <charset val="136"/>
      </rPr>
      <t>竊盜犯罪</t>
    </r>
    <phoneticPr fontId="15" type="noConversion"/>
  </si>
  <si>
    <r>
      <rPr>
        <sz val="11"/>
        <color theme="1"/>
        <rFont val="新細明體"/>
        <family val="1"/>
        <charset val="136"/>
      </rPr>
      <t>詐欺犯罪</t>
    </r>
    <phoneticPr fontId="15" type="noConversion"/>
  </si>
  <si>
    <r>
      <rPr>
        <sz val="11"/>
        <color theme="1"/>
        <rFont val="新細明體"/>
        <family val="1"/>
        <charset val="136"/>
      </rPr>
      <t>殺人犯罪</t>
    </r>
    <phoneticPr fontId="15" type="noConversion"/>
  </si>
  <si>
    <r>
      <rPr>
        <sz val="11"/>
        <color theme="1"/>
        <rFont val="新細明體"/>
        <family val="1"/>
        <charset val="136"/>
      </rPr>
      <t>強制性交犯罪</t>
    </r>
    <phoneticPr fontId="15" type="noConversion"/>
  </si>
  <si>
    <r>
      <rPr>
        <sz val="11"/>
        <rFont val="新細明體"/>
        <family val="1"/>
        <charset val="136"/>
      </rPr>
      <t>臺灣</t>
    </r>
    <phoneticPr fontId="11" type="noConversion"/>
  </si>
  <si>
    <r>
      <rPr>
        <sz val="11"/>
        <color indexed="8"/>
        <rFont val="新細明體"/>
        <family val="1"/>
        <charset val="136"/>
      </rPr>
      <t>說　　明：</t>
    </r>
    <phoneticPr fontId="11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</si>
  <si>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1-2-2   109</t>
    </r>
    <r>
      <rPr>
        <sz val="15"/>
        <rFont val="新細明體"/>
        <family val="1"/>
        <charset val="136"/>
      </rPr>
      <t>年普通刑法犯罪類別之發生數、破獲數與犯罪嫌疑人數</t>
    </r>
    <phoneticPr fontId="6" type="noConversion"/>
  </si>
  <si>
    <r>
      <rPr>
        <sz val="20"/>
        <color theme="1"/>
        <rFont val="新細明體"/>
        <family val="1"/>
        <charset val="136"/>
      </rPr>
      <t>表</t>
    </r>
    <r>
      <rPr>
        <sz val="20"/>
        <color theme="1"/>
        <rFont val="Times New Roman"/>
        <family val="1"/>
      </rPr>
      <t>1-2-3</t>
    </r>
    <r>
      <rPr>
        <sz val="20"/>
        <color theme="1"/>
        <rFont val="新細明體"/>
        <family val="1"/>
        <charset val="136"/>
      </rPr>
      <t>　近</t>
    </r>
    <r>
      <rPr>
        <sz val="20"/>
        <color theme="1"/>
        <rFont val="Times New Roman"/>
        <family val="1"/>
      </rPr>
      <t>10</t>
    </r>
    <r>
      <rPr>
        <sz val="20"/>
        <color theme="1"/>
        <rFont val="新細明體"/>
        <family val="1"/>
        <charset val="136"/>
      </rPr>
      <t>年普通刑法犯罪嫌疑人之性別與罪名</t>
    </r>
    <r>
      <rPr>
        <sz val="20"/>
        <color theme="1"/>
        <rFont val="Times New Roman"/>
        <family val="1"/>
      </rPr>
      <t xml:space="preserve"> (</t>
    </r>
    <r>
      <rPr>
        <sz val="20"/>
        <color theme="1"/>
        <rFont val="新細明體"/>
        <family val="1"/>
        <charset val="136"/>
      </rPr>
      <t>續</t>
    </r>
    <r>
      <rPr>
        <sz val="20"/>
        <color theme="1"/>
        <rFont val="Times New Roman"/>
        <family val="1"/>
      </rPr>
      <t>)</t>
    </r>
    <phoneticPr fontId="11" type="noConversion"/>
  </si>
  <si>
    <t>說　　明：1. 公共危險係指放火、失火、決水、妨害交通、危險物品、妨害公共衛生、不能安全駕駛等表1-2-6所示犯罪行為。
　　　　　2. 強制性交含共同強制性交。</t>
    <phoneticPr fontId="6" type="noConversion"/>
  </si>
  <si>
    <t>資料來源：內政部警政署刑事警察局。
說　　明：強制性交含共同強制性交。</t>
    <phoneticPr fontId="11" type="noConversion"/>
  </si>
  <si>
    <t>資料來源：內政部警政署刑事警察局。
說　　明：強制性交含共同強制性交。</t>
    <phoneticPr fontId="11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</si>
  <si>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1-3-3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年販賣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施用第一級毒品犯罪嫌疑人之性別與年齡</t>
    </r>
    <phoneticPr fontId="6" type="noConversion"/>
  </si>
  <si>
    <r>
      <rPr>
        <sz val="20"/>
        <color theme="1"/>
        <rFont val="新細明體"/>
        <family val="1"/>
        <charset val="136"/>
      </rPr>
      <t>表</t>
    </r>
    <r>
      <rPr>
        <sz val="20"/>
        <color theme="1"/>
        <rFont val="Times New Roman"/>
        <family val="1"/>
      </rPr>
      <t>1-2-3</t>
    </r>
    <r>
      <rPr>
        <sz val="20"/>
        <color theme="1"/>
        <rFont val="新細明體"/>
        <family val="1"/>
        <charset val="136"/>
      </rPr>
      <t>　近</t>
    </r>
    <r>
      <rPr>
        <sz val="20"/>
        <color theme="1"/>
        <rFont val="Times New Roman"/>
        <family val="1"/>
      </rPr>
      <t>10</t>
    </r>
    <r>
      <rPr>
        <sz val="20"/>
        <color theme="1"/>
        <rFont val="新細明體"/>
        <family val="1"/>
        <charset val="136"/>
      </rPr>
      <t>年普通刑法犯罪嫌疑人</t>
    </r>
    <r>
      <rPr>
        <sz val="20"/>
        <color rgb="FFFF0000"/>
        <rFont val="新細明體"/>
        <family val="1"/>
        <charset val="136"/>
      </rPr>
      <t>之性別與罪名</t>
    </r>
    <phoneticPr fontId="11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</si>
  <si>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rFont val="Times New Roman"/>
        <family val="1"/>
      </rPr>
      <t xml:space="preserve">1-3-1   </t>
    </r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</t>
    </r>
    <r>
      <rPr>
        <sz val="15"/>
        <color theme="1"/>
        <rFont val="新細明體"/>
        <family val="1"/>
        <charset val="136"/>
      </rPr>
      <t>特別刑法統計指標</t>
    </r>
    <phoneticPr fontId="11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</si>
  <si>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1-3-2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年各級毒品案件之破獲件數及嫌疑人數</t>
    </r>
    <phoneticPr fontId="1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</si>
  <si>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1-3-4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年販賣</t>
    </r>
    <r>
      <rPr>
        <sz val="15"/>
        <rFont val="Times New Roman"/>
        <family val="1"/>
      </rPr>
      <t>/</t>
    </r>
    <r>
      <rPr>
        <sz val="15"/>
        <rFont val="新細明體"/>
        <family val="1"/>
        <charset val="136"/>
      </rPr>
      <t>施用第二級毒品犯罪嫌疑人之性別與年齡</t>
    </r>
    <phoneticPr fontId="6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</si>
  <si>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1-3-6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年調查局經濟犯罪案件破獲件數</t>
    </r>
    <phoneticPr fontId="1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</si>
  <si>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1-4-1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年臺灣犯罪率趨勢</t>
    </r>
    <phoneticPr fontId="1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</si>
  <si>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1-4-4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年英國犯罪率趨勢</t>
    </r>
    <phoneticPr fontId="15" type="noConversion"/>
  </si>
  <si>
    <r>
      <rPr>
        <sz val="15"/>
        <color indexed="8"/>
        <rFont val="新細明體"/>
        <family val="1"/>
        <charset val="136"/>
      </rPr>
      <t>表</t>
    </r>
    <r>
      <rPr>
        <sz val="15"/>
        <color indexed="8"/>
        <rFont val="Times New Roman"/>
        <family val="1"/>
      </rPr>
      <t xml:space="preserve">1-4-6  </t>
    </r>
    <r>
      <rPr>
        <sz val="15"/>
        <color indexed="8"/>
        <rFont val="新細明體"/>
        <family val="1"/>
        <charset val="136"/>
      </rPr>
      <t>近</t>
    </r>
    <r>
      <rPr>
        <sz val="15"/>
        <color indexed="8"/>
        <rFont val="Times New Roman"/>
        <family val="1"/>
      </rPr>
      <t>10</t>
    </r>
    <r>
      <rPr>
        <sz val="15"/>
        <color indexed="8"/>
        <rFont val="新細明體"/>
        <family val="1"/>
        <charset val="136"/>
      </rPr>
      <t>年各國監禁率趨勢</t>
    </r>
    <phoneticPr fontId="15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</si>
  <si>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1-2-1   </t>
    </r>
    <r>
      <rPr>
        <sz val="15"/>
        <color theme="1"/>
        <rFont val="新細明體"/>
        <family val="1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年普通刑法犯罪案件之罪名</t>
    </r>
    <phoneticPr fontId="11" type="noConversion"/>
  </si>
  <si>
    <r>
      <t>2011</t>
    </r>
    <r>
      <rPr>
        <sz val="11"/>
        <rFont val="細明體"/>
        <family val="3"/>
        <charset val="136"/>
      </rPr>
      <t>年</t>
    </r>
    <phoneticPr fontId="15" type="noConversion"/>
  </si>
  <si>
    <r>
      <t>2012年</t>
    </r>
    <r>
      <rPr>
        <sz val="11"/>
        <rFont val="細明體"/>
        <family val="3"/>
        <charset val="136"/>
      </rPr>
      <t/>
    </r>
  </si>
  <si>
    <r>
      <t>2013年</t>
    </r>
    <r>
      <rPr>
        <sz val="11"/>
        <rFont val="細明體"/>
        <family val="3"/>
        <charset val="136"/>
      </rPr>
      <t/>
    </r>
  </si>
  <si>
    <r>
      <t>2014年</t>
    </r>
    <r>
      <rPr>
        <sz val="11"/>
        <rFont val="細明體"/>
        <family val="3"/>
        <charset val="136"/>
      </rPr>
      <t/>
    </r>
  </si>
  <si>
    <r>
      <t>2015年</t>
    </r>
    <r>
      <rPr>
        <sz val="11"/>
        <rFont val="細明體"/>
        <family val="3"/>
        <charset val="136"/>
      </rPr>
      <t/>
    </r>
  </si>
  <si>
    <r>
      <t>2016年</t>
    </r>
    <r>
      <rPr>
        <sz val="11"/>
        <rFont val="細明體"/>
        <family val="3"/>
        <charset val="136"/>
      </rPr>
      <t/>
    </r>
  </si>
  <si>
    <r>
      <t>2017年</t>
    </r>
    <r>
      <rPr>
        <sz val="11"/>
        <rFont val="細明體"/>
        <family val="3"/>
        <charset val="136"/>
      </rPr>
      <t/>
    </r>
  </si>
  <si>
    <r>
      <t>2018年</t>
    </r>
    <r>
      <rPr>
        <sz val="11"/>
        <rFont val="細明體"/>
        <family val="3"/>
        <charset val="136"/>
      </rPr>
      <t/>
    </r>
  </si>
  <si>
    <r>
      <t>2019年</t>
    </r>
    <r>
      <rPr>
        <sz val="11"/>
        <rFont val="細明體"/>
        <family val="3"/>
        <charset val="136"/>
      </rPr>
      <t/>
    </r>
  </si>
  <si>
    <r>
      <t>2020年</t>
    </r>
    <r>
      <rPr>
        <sz val="11"/>
        <rFont val="細明體"/>
        <family val="3"/>
        <charset val="136"/>
      </rPr>
      <t/>
    </r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</si>
  <si>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1-2-4   </t>
    </r>
    <r>
      <rPr>
        <sz val="15"/>
        <color theme="1"/>
        <rFont val="新細明體"/>
        <family val="1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年竊盜案件嫌疑人之犯罪手法</t>
    </r>
    <phoneticPr fontId="11" type="noConversion"/>
  </si>
  <si>
    <t>表1-2-7   近10年公共危險罪嫌疑人之犯罪手法</t>
    <phoneticPr fontId="15" type="noConversion"/>
  </si>
  <si>
    <r>
      <t>表</t>
    </r>
    <r>
      <rPr>
        <sz val="15"/>
        <color theme="1"/>
        <rFont val="Times New Roman"/>
        <family val="1"/>
      </rPr>
      <t xml:space="preserve">1-2-6   </t>
    </r>
    <r>
      <rPr>
        <sz val="15"/>
        <color theme="1"/>
        <rFont val="細明體"/>
        <family val="3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細明體"/>
        <family val="3"/>
        <charset val="136"/>
      </rPr>
      <t>年公共危險罪案件之犯罪手法</t>
    </r>
    <phoneticPr fontId="6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</si>
  <si>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1-1-4   </t>
    </r>
    <r>
      <rPr>
        <sz val="15"/>
        <color theme="1"/>
        <rFont val="新細明體"/>
        <family val="1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年全般刑案犯罪嫌疑人之性別</t>
    </r>
    <phoneticPr fontId="11" type="noConversion"/>
  </si>
  <si>
    <r>
      <rPr>
        <sz val="15"/>
        <color theme="1"/>
        <rFont val="新細明體"/>
        <family val="1"/>
        <charset val="136"/>
      </rPr>
      <t>表</t>
    </r>
    <r>
      <rPr>
        <sz val="15"/>
        <color theme="1"/>
        <rFont val="Times New Roman"/>
        <family val="1"/>
      </rPr>
      <t xml:space="preserve">1-1-3    </t>
    </r>
    <r>
      <rPr>
        <sz val="15"/>
        <color theme="1"/>
        <rFont val="新細明體"/>
        <family val="1"/>
        <charset val="136"/>
      </rPr>
      <t>近</t>
    </r>
    <r>
      <rPr>
        <sz val="15"/>
        <color theme="1"/>
        <rFont val="Times New Roman"/>
        <family val="1"/>
      </rPr>
      <t>10</t>
    </r>
    <r>
      <rPr>
        <sz val="15"/>
        <color theme="1"/>
        <rFont val="新細明體"/>
        <family val="1"/>
        <charset val="136"/>
      </rPr>
      <t>年全般刑案犯罪嫌疑人之年齡</t>
    </r>
    <phoneticPr fontId="11" type="noConversion"/>
  </si>
  <si>
    <r>
      <rPr>
        <sz val="10"/>
        <color theme="1"/>
        <rFont val="新細明體"/>
        <family val="1"/>
        <charset val="136"/>
      </rPr>
      <t>資料來源：內政部警政署刑事警察局，並由本書以前揭資料來源之案件數、年中人口數計算犯罪率。
說　　明：</t>
    </r>
    <r>
      <rPr>
        <sz val="10"/>
        <color theme="1"/>
        <rFont val="Times New Roman"/>
        <family val="1"/>
      </rPr>
      <t xml:space="preserve">1. </t>
    </r>
    <r>
      <rPr>
        <sz val="10"/>
        <color theme="1"/>
        <rFont val="新細明體"/>
        <family val="1"/>
        <charset val="136"/>
      </rPr>
      <t>犯罪率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新細明體"/>
        <family val="1"/>
        <charset val="136"/>
      </rPr>
      <t>＝（刑案發生數</t>
    </r>
    <r>
      <rPr>
        <sz val="10"/>
        <color theme="1"/>
        <rFont val="Times New Roman"/>
        <family val="1"/>
      </rPr>
      <t xml:space="preserve">/ </t>
    </r>
    <r>
      <rPr>
        <sz val="10"/>
        <color theme="1"/>
        <rFont val="新細明體"/>
        <family val="1"/>
        <charset val="136"/>
      </rPr>
      <t>年中人口數）</t>
    </r>
    <r>
      <rPr>
        <sz val="10"/>
        <color theme="1"/>
        <rFont val="Times New Roman"/>
        <family val="1"/>
      </rPr>
      <t xml:space="preserve">x 100,000
</t>
    </r>
    <r>
      <rPr>
        <sz val="10"/>
        <color theme="1"/>
        <rFont val="新細明體"/>
        <family val="1"/>
        <charset val="136"/>
      </rPr>
      <t>　　　　　</t>
    </r>
    <r>
      <rPr>
        <sz val="10"/>
        <color theme="1"/>
        <rFont val="Times New Roman"/>
        <family val="1"/>
      </rPr>
      <t xml:space="preserve">2. </t>
    </r>
    <r>
      <rPr>
        <sz val="10"/>
        <color theme="1"/>
        <rFont val="新細明體"/>
        <family val="1"/>
        <charset val="136"/>
      </rPr>
      <t>本表竊盜犯罪係指警政署定義的一般竊盜（含汽機車竊盜）。
　　　　　</t>
    </r>
    <r>
      <rPr>
        <sz val="10"/>
        <color theme="1"/>
        <rFont val="Times New Roman"/>
        <family val="1"/>
      </rPr>
      <t xml:space="preserve">3. </t>
    </r>
    <r>
      <rPr>
        <sz val="10"/>
        <color theme="1"/>
        <rFont val="新細明體"/>
        <family val="1"/>
        <charset val="136"/>
      </rPr>
      <t>本表殺人犯罪係指警政署定義的故意殺人（不含過失致死）。</t>
    </r>
    <phoneticPr fontId="15" type="noConversion"/>
  </si>
  <si>
    <r>
      <t>2012</t>
    </r>
    <r>
      <rPr>
        <sz val="11"/>
        <color indexed="8"/>
        <rFont val="細明體"/>
        <family val="3"/>
        <charset val="136"/>
      </rPr>
      <t>年</t>
    </r>
    <phoneticPr fontId="15" type="noConversion"/>
  </si>
  <si>
    <r>
      <t>2014</t>
    </r>
    <r>
      <rPr>
        <sz val="11"/>
        <color indexed="8"/>
        <rFont val="細明體"/>
        <family val="3"/>
        <charset val="136"/>
      </rPr>
      <t>年</t>
    </r>
    <phoneticPr fontId="15" type="noConversion"/>
  </si>
  <si>
    <r>
      <t>2016</t>
    </r>
    <r>
      <rPr>
        <sz val="11"/>
        <color indexed="8"/>
        <rFont val="細明體"/>
        <family val="3"/>
        <charset val="136"/>
      </rPr>
      <t>年</t>
    </r>
    <phoneticPr fontId="15" type="noConversion"/>
  </si>
  <si>
    <r>
      <t>2018</t>
    </r>
    <r>
      <rPr>
        <sz val="11"/>
        <color indexed="8"/>
        <rFont val="細明體"/>
        <family val="3"/>
        <charset val="136"/>
      </rPr>
      <t>年</t>
    </r>
    <phoneticPr fontId="15" type="noConversion"/>
  </si>
  <si>
    <r>
      <t>2020</t>
    </r>
    <r>
      <rPr>
        <sz val="11"/>
        <color indexed="8"/>
        <rFont val="細明體"/>
        <family val="3"/>
        <charset val="136"/>
      </rPr>
      <t>年</t>
    </r>
    <phoneticPr fontId="15" type="noConversion"/>
  </si>
  <si>
    <r>
      <rPr>
        <sz val="11"/>
        <color theme="1"/>
        <rFont val="新細明體"/>
        <family val="1"/>
        <charset val="136"/>
      </rPr>
      <t>資料來源：本書依下列資料計算：
　　　　　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統計２－４刑法犯罪種別認知件数の推移（平成</t>
    </r>
    <r>
      <rPr>
        <sz val="11"/>
        <color theme="1"/>
        <rFont val="Times New Roman"/>
        <family val="1"/>
      </rPr>
      <t>28</t>
    </r>
    <r>
      <rPr>
        <sz val="11"/>
        <color theme="1"/>
        <rFont val="新細明體"/>
        <family val="1"/>
        <charset val="136"/>
      </rPr>
      <t>～令和２年）。</t>
    </r>
    <r>
      <rPr>
        <sz val="11"/>
        <color theme="1"/>
        <rFont val="Times New Roman"/>
        <family val="1"/>
      </rPr>
      <t xml:space="preserve">https://www.npa.go.jp/hakusyo/r03/data.html (retrieved on 2021/11/03)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統計２－４刑法犯罪種別認知件数の推移（平成</t>
    </r>
    <r>
      <rPr>
        <sz val="11"/>
        <color theme="1"/>
        <rFont val="Times New Roman"/>
        <family val="1"/>
      </rPr>
      <t>23</t>
    </r>
    <r>
      <rPr>
        <sz val="11"/>
        <color theme="1"/>
        <rFont val="新細明體"/>
        <family val="1"/>
        <charset val="136"/>
      </rPr>
      <t>～</t>
    </r>
    <r>
      <rPr>
        <sz val="11"/>
        <color theme="1"/>
        <rFont val="Times New Roman"/>
        <family val="1"/>
      </rPr>
      <t>27</t>
    </r>
    <r>
      <rPr>
        <sz val="11"/>
        <color theme="1"/>
        <rFont val="新細明體"/>
        <family val="1"/>
        <charset val="136"/>
      </rPr>
      <t>年）。</t>
    </r>
    <r>
      <rPr>
        <sz val="11"/>
        <color theme="1"/>
        <rFont val="Times New Roman"/>
        <family val="1"/>
      </rPr>
      <t xml:space="preserve">https://www.npa.go.jp/hakusyo/h28/data.html (retrieved on 2021/11/03)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新細明體"/>
        <family val="1"/>
        <charset val="136"/>
      </rPr>
      <t>人口推計。
　　　　　　</t>
    </r>
    <r>
      <rPr>
        <sz val="11"/>
        <color theme="1"/>
        <rFont val="Times New Roman"/>
        <family val="1"/>
      </rPr>
      <t xml:space="preserve">https://www.e-stat.go.jp/stat-search/files?page=1&amp;layout=datalist&amp;toukei=00200524&amp;tstat=000000090001&amp;cycle=1&amp;tclass1=000001011678 
</t>
    </r>
    <r>
      <rPr>
        <sz val="11"/>
        <color theme="1"/>
        <rFont val="新細明體"/>
        <family val="1"/>
        <charset val="136"/>
      </rPr>
      <t>　　　　　　</t>
    </r>
    <r>
      <rPr>
        <sz val="11"/>
        <color theme="1"/>
        <rFont val="Times New Roman"/>
        <family val="1"/>
      </rPr>
      <t>(retrieved on 2021/11/03)</t>
    </r>
    <phoneticPr fontId="1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</si>
  <si>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1-4-3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年美國犯罪率趨勢</t>
    </r>
    <phoneticPr fontId="15" type="noConversion"/>
  </si>
  <si>
    <r>
      <rPr>
        <sz val="11"/>
        <color theme="1"/>
        <rFont val="新細明體"/>
        <family val="1"/>
        <charset val="136"/>
      </rPr>
      <t>強盜犯罪</t>
    </r>
    <phoneticPr fontId="15" type="noConversion"/>
  </si>
  <si>
    <r>
      <rPr>
        <sz val="11"/>
        <color theme="1"/>
        <rFont val="新細明體"/>
        <family val="1"/>
        <charset val="136"/>
      </rPr>
      <t>強制性交犯罪</t>
    </r>
    <phoneticPr fontId="15" type="noConversion"/>
  </si>
  <si>
    <t>N/A</t>
    <phoneticPr fontId="15" type="noConversion"/>
  </si>
  <si>
    <r>
      <rPr>
        <sz val="10"/>
        <color theme="1"/>
        <rFont val="新細明體"/>
        <family val="1"/>
        <charset val="136"/>
      </rPr>
      <t>單位：件</t>
    </r>
    <r>
      <rPr>
        <sz val="10"/>
        <color theme="1"/>
        <rFont val="Times New Roman"/>
        <family val="1"/>
      </rPr>
      <t>/10</t>
    </r>
    <r>
      <rPr>
        <sz val="10"/>
        <color theme="1"/>
        <rFont val="新細明體"/>
        <family val="1"/>
        <charset val="136"/>
      </rPr>
      <t>萬人</t>
    </r>
    <phoneticPr fontId="15" type="noConversion"/>
  </si>
  <si>
    <r>
      <rPr>
        <sz val="10"/>
        <color theme="1"/>
        <rFont val="新細明體"/>
        <family val="1"/>
        <charset val="136"/>
      </rPr>
      <t>單位：人</t>
    </r>
    <r>
      <rPr>
        <sz val="10"/>
        <color theme="1"/>
        <rFont val="Times New Roman"/>
        <family val="1"/>
      </rPr>
      <t>/10</t>
    </r>
    <r>
      <rPr>
        <sz val="10"/>
        <color theme="1"/>
        <rFont val="新細明體"/>
        <family val="1"/>
        <charset val="136"/>
      </rPr>
      <t>萬人</t>
    </r>
    <phoneticPr fontId="15" type="noConversion"/>
  </si>
  <si>
    <r>
      <rPr>
        <sz val="11"/>
        <color theme="1"/>
        <rFont val="新細明體"/>
        <family val="1"/>
        <charset val="136"/>
      </rPr>
      <t>資料來源：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整體、竊盜、殺人、強盜、強制性交犯罪：</t>
    </r>
    <r>
      <rPr>
        <sz val="11"/>
        <color theme="1"/>
        <rFont val="Times New Roman"/>
        <family val="1"/>
      </rPr>
      <t xml:space="preserve">Summary Reporting System (1979-2020). 
</t>
    </r>
    <r>
      <rPr>
        <sz val="11"/>
        <color theme="1"/>
        <rFont val="新細明體"/>
        <family val="1"/>
        <charset val="136"/>
      </rPr>
      <t>　　　　　　</t>
    </r>
    <r>
      <rPr>
        <sz val="11"/>
        <color theme="1"/>
        <rFont val="Times New Roman"/>
        <family val="1"/>
      </rPr>
      <t xml:space="preserve">https://s3-us-gov-west-1.amazonaws.com/cg-d4b776d0-d898-4153-90c8-8336f86bdfec/estimated_crimes_1979_2020.csv 
</t>
    </r>
    <r>
      <rPr>
        <sz val="11"/>
        <color theme="1"/>
        <rFont val="新細明體"/>
        <family val="1"/>
        <charset val="136"/>
      </rPr>
      <t>　　　　　　</t>
    </r>
    <r>
      <rPr>
        <sz val="11"/>
        <color theme="1"/>
        <rFont val="Times New Roman"/>
        <family val="1"/>
      </rPr>
      <t xml:space="preserve">(retrieved on 2021/10/07)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詐欺犯罪：</t>
    </r>
    <r>
      <rPr>
        <sz val="11"/>
        <color theme="1"/>
        <rFont val="Times New Roman"/>
        <family val="1"/>
      </rPr>
      <t>UNODC Fraud. https://dataunodc.un.org/data/crime/fraud (retrieved on 2021/10/21)</t>
    </r>
    <phoneticPr fontId="1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</si>
  <si>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1-4-2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年日本犯罪率趨勢</t>
    </r>
    <phoneticPr fontId="15" type="noConversion"/>
  </si>
  <si>
    <r>
      <rPr>
        <sz val="11"/>
        <rFont val="新細明體"/>
        <family val="1"/>
        <charset val="136"/>
      </rPr>
      <t>整體犯罪</t>
    </r>
    <phoneticPr fontId="6" type="noConversion"/>
  </si>
  <si>
    <r>
      <rPr>
        <sz val="11"/>
        <color theme="1"/>
        <rFont val="新細明體"/>
        <family val="1"/>
        <charset val="136"/>
      </rPr>
      <t>竊盜犯罪</t>
    </r>
    <phoneticPr fontId="15" type="noConversion"/>
  </si>
  <si>
    <r>
      <rPr>
        <sz val="11"/>
        <color theme="1"/>
        <rFont val="新細明體"/>
        <family val="1"/>
        <charset val="136"/>
      </rPr>
      <t>強盜犯罪</t>
    </r>
    <phoneticPr fontId="15" type="noConversion"/>
  </si>
  <si>
    <r>
      <rPr>
        <sz val="11"/>
        <color theme="1"/>
        <rFont val="新細明體"/>
        <family val="1"/>
        <charset val="136"/>
      </rPr>
      <t>強制性交犯罪</t>
    </r>
    <phoneticPr fontId="15" type="noConversion"/>
  </si>
  <si>
    <r>
      <t>2011</t>
    </r>
    <r>
      <rPr>
        <sz val="11"/>
        <rFont val="細明體"/>
        <family val="3"/>
        <charset val="136"/>
      </rPr>
      <t>年</t>
    </r>
    <phoneticPr fontId="15" type="noConversion"/>
  </si>
  <si>
    <r>
      <t>2011</t>
    </r>
    <r>
      <rPr>
        <sz val="11"/>
        <rFont val="細明體"/>
        <family val="3"/>
        <charset val="136"/>
      </rPr>
      <t>年</t>
    </r>
    <phoneticPr fontId="15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</si>
  <si>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犯罪率＝刑案案件數／所列人口數</t>
    </r>
    <r>
      <rPr>
        <sz val="11"/>
        <color theme="1"/>
        <rFont val="Times New Roman"/>
        <family val="1"/>
      </rPr>
      <t>*100,000</t>
    </r>
    <r>
      <rPr>
        <sz val="11"/>
        <color theme="1"/>
        <rFont val="新細明體"/>
        <family val="1"/>
        <charset val="136"/>
      </rPr>
      <t>。
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本表各年時間列序為</t>
    </r>
    <r>
      <rPr>
        <sz val="11"/>
        <color theme="1"/>
        <rFont val="Times New Roman"/>
        <family val="1"/>
      </rPr>
      <t>2011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-2012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…2013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-2014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新細明體"/>
        <family val="1"/>
        <charset val="136"/>
      </rPr>
      <t>月，後則為每年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-12</t>
    </r>
    <r>
      <rPr>
        <sz val="11"/>
        <color theme="1"/>
        <rFont val="新細明體"/>
        <family val="1"/>
        <charset val="136"/>
      </rPr>
      <t>月。</t>
    </r>
    <r>
      <rPr>
        <sz val="11"/>
        <color theme="1"/>
        <rFont val="Times New Roman"/>
        <family val="1"/>
      </rPr>
      <t xml:space="preserve"> 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新細明體"/>
        <family val="1"/>
        <charset val="136"/>
      </rPr>
      <t>本表整體犯罪含人身暴力犯罪</t>
    </r>
    <r>
      <rPr>
        <sz val="11"/>
        <color theme="1"/>
        <rFont val="Times New Roman"/>
        <family val="1"/>
      </rPr>
      <t>(Violence against the person)</t>
    </r>
    <r>
      <rPr>
        <sz val="11"/>
        <color theme="1"/>
        <rFont val="新細明體"/>
        <family val="1"/>
        <charset val="136"/>
      </rPr>
      <t>、性犯罪</t>
    </r>
    <r>
      <rPr>
        <sz val="11"/>
        <color theme="1"/>
        <rFont val="Times New Roman"/>
        <family val="1"/>
      </rPr>
      <t>(Sexual Offences)</t>
    </r>
    <r>
      <rPr>
        <sz val="11"/>
        <color theme="1"/>
        <rFont val="新細明體"/>
        <family val="1"/>
        <charset val="136"/>
      </rPr>
      <t>、強盜（</t>
    </r>
    <r>
      <rPr>
        <sz val="11"/>
        <color theme="1"/>
        <rFont val="Times New Roman"/>
        <family val="1"/>
      </rPr>
      <t>Robbery</t>
    </r>
    <r>
      <rPr>
        <sz val="11"/>
        <color theme="1"/>
        <rFont val="新細明體"/>
        <family val="1"/>
        <charset val="136"/>
      </rPr>
      <t>）、竊盜</t>
    </r>
    <r>
      <rPr>
        <sz val="11"/>
        <color theme="1"/>
        <rFont val="Times New Roman"/>
        <family val="1"/>
      </rPr>
      <t>(Theft offences)</t>
    </r>
    <r>
      <rPr>
        <sz val="11"/>
        <color theme="1"/>
        <rFont val="新細明體"/>
        <family val="1"/>
        <charset val="136"/>
      </rPr>
      <t>、
　　　　　　破壞和縱火</t>
    </r>
    <r>
      <rPr>
        <sz val="11"/>
        <color theme="1"/>
        <rFont val="Times New Roman"/>
        <family val="1"/>
      </rPr>
      <t>(Criminal damage and arson)</t>
    </r>
    <r>
      <rPr>
        <sz val="11"/>
        <color theme="1"/>
        <rFont val="新細明體"/>
        <family val="1"/>
        <charset val="136"/>
      </rPr>
      <t>、毒品犯罪</t>
    </r>
    <r>
      <rPr>
        <sz val="11"/>
        <color theme="1"/>
        <rFont val="Times New Roman"/>
        <family val="1"/>
      </rPr>
      <t>(Drug Offences)</t>
    </r>
    <r>
      <rPr>
        <sz val="11"/>
        <color theme="1"/>
        <rFont val="新細明體"/>
        <family val="1"/>
        <charset val="136"/>
      </rPr>
      <t>、持有槍械犯罪</t>
    </r>
    <r>
      <rPr>
        <sz val="11"/>
        <color theme="1"/>
        <rFont val="Times New Roman"/>
        <family val="1"/>
      </rPr>
      <t>(Possession of weapons offences)</t>
    </r>
    <r>
      <rPr>
        <sz val="11"/>
        <color theme="1"/>
        <rFont val="新細明體"/>
        <family val="1"/>
        <charset val="136"/>
      </rPr>
      <t>、
　　　　　　違反社會秩序</t>
    </r>
    <r>
      <rPr>
        <sz val="11"/>
        <color theme="1"/>
        <rFont val="Times New Roman"/>
        <family val="1"/>
      </rPr>
      <t>(Public order offences)</t>
    </r>
    <r>
      <rPr>
        <sz val="11"/>
        <color theme="1"/>
        <rFont val="新細明體"/>
        <family val="1"/>
        <charset val="136"/>
      </rPr>
      <t>、其他各類反社會秩序犯罪</t>
    </r>
    <r>
      <rPr>
        <sz val="11"/>
        <color theme="1"/>
        <rFont val="Times New Roman"/>
        <family val="1"/>
      </rPr>
      <t>(Miscellaneous crimes against society)</t>
    </r>
    <r>
      <rPr>
        <sz val="11"/>
        <color theme="1"/>
        <rFont val="新細明體"/>
        <family val="1"/>
        <charset val="136"/>
      </rPr>
      <t>、
　　　　　　詐欺與電腦濫用犯罪（</t>
    </r>
    <r>
      <rPr>
        <sz val="11"/>
        <color theme="1"/>
        <rFont val="Times New Roman"/>
        <family val="1"/>
      </rPr>
      <t>Total Fraud and Computer Misuse Offences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新細明體"/>
        <family val="1"/>
        <charset val="136"/>
      </rPr>
      <t>本表</t>
    </r>
    <r>
      <rPr>
        <sz val="11"/>
        <color theme="1"/>
        <rFont val="Times New Roman"/>
        <family val="1"/>
      </rPr>
      <t>2018</t>
    </r>
    <r>
      <rPr>
        <sz val="11"/>
        <color theme="1"/>
        <rFont val="新細明體"/>
        <family val="1"/>
        <charset val="136"/>
      </rPr>
      <t>年</t>
    </r>
    <r>
      <rPr>
        <sz val="11"/>
        <color theme="1"/>
        <rFont val="Times New Roman"/>
        <family val="1"/>
      </rPr>
      <t>-2020</t>
    </r>
    <r>
      <rPr>
        <sz val="11"/>
        <color theme="1"/>
        <rFont val="新細明體"/>
        <family val="1"/>
        <charset val="136"/>
      </rPr>
      <t>年未含曼徹斯特地區警方資料。
　　　　　</t>
    </r>
    <r>
      <rPr>
        <sz val="11"/>
        <color theme="1"/>
        <rFont val="Times New Roman"/>
        <family val="1"/>
      </rPr>
      <t xml:space="preserve">5. </t>
    </r>
    <r>
      <rPr>
        <sz val="11"/>
        <color theme="1"/>
        <rFont val="新細明體"/>
        <family val="1"/>
        <charset val="136"/>
      </rPr>
      <t>本表竊盜犯罪含：建物內竊盜（</t>
    </r>
    <r>
      <rPr>
        <sz val="11"/>
        <color theme="1"/>
        <rFont val="Times New Roman"/>
        <family val="1"/>
      </rPr>
      <t>burglary</t>
    </r>
    <r>
      <rPr>
        <sz val="11"/>
        <color theme="1"/>
        <rFont val="新細明體"/>
        <family val="1"/>
        <charset val="136"/>
      </rPr>
      <t>）、車輛竊盜（</t>
    </r>
    <r>
      <rPr>
        <sz val="11"/>
        <color theme="1"/>
        <rFont val="Times New Roman"/>
        <family val="1"/>
      </rPr>
      <t>vehicle offences</t>
    </r>
    <r>
      <rPr>
        <sz val="11"/>
        <color theme="1"/>
        <rFont val="新細明體"/>
        <family val="1"/>
        <charset val="136"/>
      </rPr>
      <t>）、一般竊盜（</t>
    </r>
    <r>
      <rPr>
        <sz val="11"/>
        <color theme="1"/>
        <rFont val="Times New Roman"/>
        <family val="1"/>
      </rPr>
      <t>theft from the person</t>
    </r>
    <r>
      <rPr>
        <sz val="11"/>
        <color theme="1"/>
        <rFont val="新細明體"/>
        <family val="1"/>
        <charset val="136"/>
      </rPr>
      <t>）、
　　　　　　順手牽羊（</t>
    </r>
    <r>
      <rPr>
        <sz val="11"/>
        <color theme="1"/>
        <rFont val="Times New Roman"/>
        <family val="1"/>
      </rPr>
      <t>shoplifting</t>
    </r>
    <r>
      <rPr>
        <sz val="11"/>
        <color theme="1"/>
        <rFont val="新細明體"/>
        <family val="1"/>
        <charset val="136"/>
      </rPr>
      <t>）。詐欺犯罪含電腦濫用犯罪。
　　　　　</t>
    </r>
    <r>
      <rPr>
        <sz val="11"/>
        <color theme="1"/>
        <rFont val="Times New Roman"/>
        <family val="1"/>
      </rPr>
      <t xml:space="preserve">6. </t>
    </r>
    <r>
      <rPr>
        <sz val="11"/>
        <color theme="1"/>
        <rFont val="新細明體"/>
        <family val="1"/>
        <charset val="136"/>
      </rPr>
      <t>本表殺人犯罪含：故意殺人（</t>
    </r>
    <r>
      <rPr>
        <sz val="11"/>
        <color theme="1"/>
        <rFont val="Times New Roman"/>
        <family val="1"/>
      </rPr>
      <t>murder</t>
    </r>
    <r>
      <rPr>
        <sz val="11"/>
        <color theme="1"/>
        <rFont val="新細明體"/>
        <family val="1"/>
        <charset val="136"/>
      </rPr>
      <t>）、臨時起意殺人（</t>
    </r>
    <r>
      <rPr>
        <sz val="11"/>
        <color theme="1"/>
        <rFont val="Times New Roman"/>
        <family val="1"/>
      </rPr>
      <t>manslaughter</t>
    </r>
    <r>
      <rPr>
        <sz val="11"/>
        <color theme="1"/>
        <rFont val="新細明體"/>
        <family val="1"/>
        <charset val="136"/>
      </rPr>
      <t>）、殺嬰（</t>
    </r>
    <r>
      <rPr>
        <sz val="11"/>
        <color theme="1"/>
        <rFont val="Times New Roman"/>
        <family val="1"/>
      </rPr>
      <t>infanticide</t>
    </r>
    <r>
      <rPr>
        <sz val="11"/>
        <color theme="1"/>
        <rFont val="新細明體"/>
        <family val="1"/>
        <charset val="136"/>
      </rPr>
      <t>）。</t>
    </r>
    <phoneticPr fontId="15" type="noConversion"/>
  </si>
  <si>
    <t>4,147 (-1.49%)</t>
    <phoneticPr fontId="6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</si>
  <si>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犯罪率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＝（刑案發生數</t>
    </r>
    <r>
      <rPr>
        <sz val="11"/>
        <color theme="1"/>
        <rFont val="Times New Roman"/>
        <family val="1"/>
      </rPr>
      <t xml:space="preserve"> / </t>
    </r>
    <r>
      <rPr>
        <sz val="11"/>
        <color theme="1"/>
        <rFont val="新細明體"/>
        <family val="1"/>
        <charset val="136"/>
      </rPr>
      <t>每年</t>
    </r>
    <r>
      <rPr>
        <sz val="11"/>
        <color theme="1"/>
        <rFont val="Times New Roman"/>
        <family val="1"/>
      </rPr>
      <t>7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日人口數）</t>
    </r>
    <r>
      <rPr>
        <sz val="11"/>
        <color theme="1"/>
        <rFont val="Times New Roman"/>
        <family val="1"/>
      </rPr>
      <t xml:space="preserve">x 100,000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本表竊盜犯罪依警察白書，含侵入性竊盜（侵入盗）、動力交通工具竊盜（乗り物盗）、非侵入性竊盜（非侵入盗）。
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新細明體"/>
        <family val="1"/>
        <charset val="136"/>
      </rPr>
      <t>本表強制性交依警察白書，為「強制性交等」，在平成</t>
    </r>
    <r>
      <rPr>
        <sz val="11"/>
        <color theme="1"/>
        <rFont val="Times New Roman"/>
        <family val="1"/>
      </rPr>
      <t>29</t>
    </r>
    <r>
      <rPr>
        <sz val="11"/>
        <color theme="1"/>
        <rFont val="新細明體"/>
        <family val="1"/>
        <charset val="136"/>
      </rPr>
      <t>年（</t>
    </r>
    <r>
      <rPr>
        <sz val="11"/>
        <color theme="1"/>
        <rFont val="Times New Roman"/>
        <family val="1"/>
      </rPr>
      <t>2017</t>
    </r>
    <r>
      <rPr>
        <sz val="11"/>
        <color theme="1"/>
        <rFont val="新細明體"/>
        <family val="1"/>
        <charset val="136"/>
      </rPr>
      <t>年）</t>
    </r>
    <r>
      <rPr>
        <sz val="11"/>
        <color theme="1"/>
        <rFont val="Times New Roman"/>
        <family val="1"/>
      </rPr>
      <t>7</t>
    </r>
    <r>
      <rPr>
        <sz val="11"/>
        <color theme="1"/>
        <rFont val="新細明體"/>
        <family val="1"/>
        <charset val="136"/>
      </rPr>
      <t>月刑法修正施行前，為強姦犯罪。
　　　　　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新細明體"/>
        <family val="1"/>
        <charset val="136"/>
      </rPr>
      <t>日本警察白書、犯罪白書雖有統計犯罪率數據，惟犯罪白書資料即援引自警察白書，而其採計的人口數乃每年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日數據、
　　　　　　以千人為單位，且</t>
    </r>
    <r>
      <rPr>
        <sz val="11"/>
        <color theme="1"/>
        <rFont val="Times New Roman"/>
        <family val="1"/>
      </rPr>
      <t>2020</t>
    </r>
    <r>
      <rPr>
        <sz val="11"/>
        <color theme="1"/>
        <rFont val="新細明體"/>
        <family val="1"/>
        <charset val="136"/>
      </rPr>
      <t>年採用非確定值的人口速報統計。為能使數值有統一基準且更加精確，爰以資料來源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、</t>
    </r>
    <r>
      <rPr>
        <sz val="11"/>
        <color theme="1"/>
        <rFont val="Times New Roman"/>
        <family val="1"/>
      </rPr>
      <t>2</t>
    </r>
    <r>
      <rPr>
        <sz val="11"/>
        <color theme="1"/>
        <rFont val="新細明體"/>
        <family val="1"/>
        <charset val="136"/>
      </rPr>
      <t>所示
　　　　　　警察白書犯罪案件數為基礎，僅變更人口數為和警察白書資料來源一致，但採計至個位數的每年</t>
    </r>
    <r>
      <rPr>
        <sz val="11"/>
        <color theme="1"/>
        <rFont val="Times New Roman"/>
        <family val="1"/>
      </rPr>
      <t>7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日確定值人口數後，
　　　　　　依犯罪率公式計算。
　　　　　</t>
    </r>
    <r>
      <rPr>
        <sz val="11"/>
        <color theme="1"/>
        <rFont val="Times New Roman"/>
        <family val="1"/>
      </rPr>
      <t xml:space="preserve">5. </t>
    </r>
    <r>
      <rPr>
        <sz val="11"/>
        <color theme="1"/>
        <rFont val="新細明體"/>
        <family val="1"/>
        <charset val="136"/>
      </rPr>
      <t>前項警察白書犯罪率統計，可參閱：２－２人口</t>
    </r>
    <r>
      <rPr>
        <sz val="11"/>
        <color theme="1"/>
        <rFont val="Times New Roman"/>
        <family val="1"/>
      </rPr>
      <t>10</t>
    </r>
    <r>
      <rPr>
        <sz val="11"/>
        <color theme="1"/>
        <rFont val="新細明體"/>
        <family val="1"/>
        <charset val="136"/>
      </rPr>
      <t>万人当たりの主要罪種別犯罪率の推移（平成</t>
    </r>
    <r>
      <rPr>
        <sz val="11"/>
        <color theme="1"/>
        <rFont val="Times New Roman"/>
        <family val="1"/>
      </rPr>
      <t>28</t>
    </r>
    <r>
      <rPr>
        <sz val="11"/>
        <color theme="1"/>
        <rFont val="新細明體"/>
        <family val="1"/>
        <charset val="136"/>
      </rPr>
      <t>～令和２年）。
　　　　　　</t>
    </r>
    <r>
      <rPr>
        <sz val="11"/>
        <color theme="1"/>
        <rFont val="Times New Roman"/>
        <family val="1"/>
      </rPr>
      <t>https://www.npa.go.jp/hakusyo/r03/data.html (retrieved on 2021/11/04)</t>
    </r>
    <phoneticPr fontId="1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</si>
  <si>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1-3-5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年查獲當期鑑定毒品之純質淨重</t>
    </r>
    <phoneticPr fontId="11" type="noConversion"/>
  </si>
  <si>
    <r>
      <rPr>
        <sz val="11"/>
        <color theme="1"/>
        <rFont val="新細明體"/>
        <family val="1"/>
        <charset val="136"/>
      </rPr>
      <t>資料來源：</t>
    </r>
    <r>
      <rPr>
        <sz val="11"/>
        <color theme="1"/>
        <rFont val="Times New Roman"/>
        <family val="1"/>
      </rPr>
      <t xml:space="preserve">Crime in England and Wales: Appendix tables. 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https://www.ons.gov.uk/peoplepopulationandcommunity/crimeandjustice/datasets/crimeinenglandandwalesappendixtables 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(retrieved on 2021/09/30)</t>
    </r>
    <phoneticPr fontId="15" type="noConversion"/>
  </si>
  <si>
    <r>
      <rPr>
        <sz val="15"/>
        <rFont val="新細明體"/>
        <family val="1"/>
        <charset val="136"/>
      </rPr>
      <t>表</t>
    </r>
    <r>
      <rPr>
        <sz val="15"/>
        <rFont val="Times New Roman"/>
        <family val="1"/>
      </rPr>
      <t>1-4-5</t>
    </r>
    <r>
      <rPr>
        <sz val="15"/>
        <rFont val="新細明體"/>
        <family val="1"/>
        <charset val="136"/>
      </rPr>
      <t>　近</t>
    </r>
    <r>
      <rPr>
        <sz val="15"/>
        <rFont val="Times New Roman"/>
        <family val="1"/>
      </rPr>
      <t>10</t>
    </r>
    <r>
      <rPr>
        <sz val="15"/>
        <rFont val="新細明體"/>
        <family val="1"/>
        <charset val="136"/>
      </rPr>
      <t>年瑞典犯罪率趨勢</t>
    </r>
    <phoneticPr fontId="15" type="noConversion"/>
  </si>
  <si>
    <r>
      <rPr>
        <sz val="10"/>
        <color theme="1"/>
        <rFont val="新細明體"/>
        <family val="1"/>
        <charset val="136"/>
      </rPr>
      <t>單位：件</t>
    </r>
    <r>
      <rPr>
        <sz val="10"/>
        <color theme="1"/>
        <rFont val="Times New Roman"/>
        <family val="1"/>
      </rPr>
      <t>/10</t>
    </r>
    <r>
      <rPr>
        <sz val="10"/>
        <color theme="1"/>
        <rFont val="新細明體"/>
        <family val="1"/>
        <charset val="136"/>
      </rPr>
      <t>萬人</t>
    </r>
    <phoneticPr fontId="15" type="noConversion"/>
  </si>
  <si>
    <r>
      <rPr>
        <sz val="11"/>
        <rFont val="新細明體"/>
        <family val="1"/>
        <charset val="136"/>
      </rPr>
      <t>整體犯罪</t>
    </r>
    <phoneticPr fontId="6" type="noConversion"/>
  </si>
  <si>
    <r>
      <rPr>
        <sz val="11"/>
        <color theme="1"/>
        <rFont val="新細明體"/>
        <family val="1"/>
        <charset val="136"/>
      </rPr>
      <t>詐欺犯罪</t>
    </r>
    <phoneticPr fontId="15" type="noConversion"/>
  </si>
  <si>
    <r>
      <rPr>
        <sz val="11"/>
        <color theme="1"/>
        <rFont val="新細明體"/>
        <family val="1"/>
        <charset val="136"/>
      </rPr>
      <t>殺人犯罪</t>
    </r>
    <phoneticPr fontId="15" type="noConversion"/>
  </si>
  <si>
    <r>
      <rPr>
        <sz val="11"/>
        <color theme="1"/>
        <rFont val="新細明體"/>
        <family val="1"/>
        <charset val="136"/>
      </rPr>
      <t>強盜犯罪</t>
    </r>
    <phoneticPr fontId="15" type="noConversion"/>
  </si>
  <si>
    <r>
      <rPr>
        <sz val="11"/>
        <color theme="1"/>
        <rFont val="新細明體"/>
        <family val="1"/>
        <charset val="136"/>
      </rPr>
      <t>強制性交犯罪</t>
    </r>
    <phoneticPr fontId="15" type="noConversion"/>
  </si>
  <si>
    <r>
      <rPr>
        <sz val="11"/>
        <color theme="1"/>
        <rFont val="新細明體"/>
        <family val="1"/>
        <charset val="136"/>
      </rPr>
      <t>資料來源：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殺人犯罪：</t>
    </r>
    <r>
      <rPr>
        <sz val="11"/>
        <color theme="1"/>
        <rFont val="Times New Roman"/>
        <family val="1"/>
      </rPr>
      <t xml:space="preserve">Murder and manslaughter. https://bra.se/bra-in-english/home/crime-and-statistics/murder-and-manslaughter.html 
</t>
    </r>
    <r>
      <rPr>
        <sz val="11"/>
        <color theme="1"/>
        <rFont val="新細明體"/>
        <family val="1"/>
        <charset val="136"/>
      </rPr>
      <t>　　　　　　</t>
    </r>
    <r>
      <rPr>
        <sz val="11"/>
        <color theme="1"/>
        <rFont val="Times New Roman"/>
        <family val="1"/>
      </rPr>
      <t xml:space="preserve">(retrieved on 2021/11/04)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>2.</t>
    </r>
    <r>
      <rPr>
        <sz val="11"/>
        <color theme="1"/>
        <rFont val="新細明體"/>
        <family val="1"/>
        <charset val="136"/>
      </rPr>
      <t>其他犯罪：</t>
    </r>
    <r>
      <rPr>
        <sz val="11"/>
        <color theme="1"/>
        <rFont val="Times New Roman"/>
        <family val="1"/>
      </rPr>
      <t xml:space="preserve">Reported offences, 1950-2020. https://www.bra.se/bra-in-english/home/crime-and-statistics/crime-statistics.html 
</t>
    </r>
    <r>
      <rPr>
        <sz val="11"/>
        <color theme="1"/>
        <rFont val="新細明體"/>
        <family val="1"/>
        <charset val="136"/>
      </rPr>
      <t>　　　　　</t>
    </r>
    <r>
      <rPr>
        <sz val="11"/>
        <color theme="1"/>
        <rFont val="Times New Roman"/>
        <family val="1"/>
      </rPr>
      <t xml:space="preserve">   (retrieved on2021/09/30)</t>
    </r>
    <phoneticPr fontId="15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</si>
  <si>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犯罪率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＝（刑案發生數</t>
    </r>
    <r>
      <rPr>
        <sz val="11"/>
        <color theme="1"/>
        <rFont val="Times New Roman"/>
        <family val="1"/>
      </rPr>
      <t xml:space="preserve">/ </t>
    </r>
    <r>
      <rPr>
        <sz val="11"/>
        <color theme="1"/>
        <rFont val="新細明體"/>
        <family val="1"/>
        <charset val="136"/>
      </rPr>
      <t>年中人口數）</t>
    </r>
    <r>
      <rPr>
        <sz val="11"/>
        <color theme="1"/>
        <rFont val="Times New Roman"/>
        <family val="1"/>
      </rPr>
      <t>x 100,000</t>
    </r>
    <r>
      <rPr>
        <sz val="11"/>
        <color theme="1"/>
        <rFont val="新細明體"/>
        <family val="1"/>
        <charset val="136"/>
      </rPr>
      <t>。
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本表整體犯罪為違反刑法的犯罪（</t>
    </r>
    <r>
      <rPr>
        <sz val="11"/>
        <color theme="1"/>
        <rFont val="Times New Roman"/>
        <family val="1"/>
      </rPr>
      <t>Crimes against Penal Code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新細明體"/>
        <family val="1"/>
        <charset val="136"/>
      </rPr>
      <t>本表竊盜犯罪為瑞典刑法第八章中的竊盜行為（</t>
    </r>
    <r>
      <rPr>
        <sz val="11"/>
        <color theme="1"/>
        <rFont val="Times New Roman"/>
        <family val="1"/>
      </rPr>
      <t>theft, crimes of stealing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新細明體"/>
        <family val="1"/>
        <charset val="136"/>
      </rPr>
      <t>本表詐欺犯罪含詐欺與不誠實的行為（</t>
    </r>
    <r>
      <rPr>
        <sz val="11"/>
        <color theme="1"/>
        <rFont val="Times New Roman"/>
        <family val="1"/>
      </rPr>
      <t>fraud and other acts of dishonesty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5. </t>
    </r>
    <r>
      <rPr>
        <sz val="11"/>
        <color theme="1"/>
        <rFont val="新細明體"/>
        <family val="1"/>
        <charset val="136"/>
      </rPr>
      <t>本表殺人犯罪含：故意殺人（</t>
    </r>
    <r>
      <rPr>
        <sz val="11"/>
        <color theme="1"/>
        <rFont val="Times New Roman"/>
        <family val="1"/>
      </rPr>
      <t>murder</t>
    </r>
    <r>
      <rPr>
        <sz val="11"/>
        <color theme="1"/>
        <rFont val="新細明體"/>
        <family val="1"/>
        <charset val="136"/>
      </rPr>
      <t>）、臨時起意殺人（</t>
    </r>
    <r>
      <rPr>
        <sz val="11"/>
        <color theme="1"/>
        <rFont val="Times New Roman"/>
        <family val="1"/>
      </rPr>
      <t>manslaughter</t>
    </r>
    <r>
      <rPr>
        <sz val="11"/>
        <color theme="1"/>
        <rFont val="新細明體"/>
        <family val="1"/>
        <charset val="136"/>
      </rPr>
      <t>）、傷害致死（</t>
    </r>
    <r>
      <rPr>
        <sz val="11"/>
        <color theme="1"/>
        <rFont val="Times New Roman"/>
        <family val="1"/>
      </rPr>
      <t>assault with a lethal outcome</t>
    </r>
    <r>
      <rPr>
        <sz val="11"/>
        <color theme="1"/>
        <rFont val="新細明體"/>
        <family val="1"/>
        <charset val="136"/>
      </rPr>
      <t>）。</t>
    </r>
    <phoneticPr fontId="15" type="noConversion"/>
  </si>
  <si>
    <r>
      <rPr>
        <sz val="11"/>
        <color theme="1"/>
        <rFont val="新細明體"/>
        <family val="1"/>
        <charset val="136"/>
      </rPr>
      <t>說　　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新細明體"/>
        <family val="1"/>
        <charset val="136"/>
      </rPr>
      <t>犯罪率＝刑案案件數</t>
    </r>
    <r>
      <rPr>
        <sz val="11"/>
        <color theme="1"/>
        <rFont val="Times New Roman"/>
        <family val="1"/>
      </rPr>
      <t xml:space="preserve"> / </t>
    </r>
    <r>
      <rPr>
        <sz val="11"/>
        <color theme="1"/>
        <rFont val="新細明體"/>
        <family val="1"/>
        <charset val="136"/>
      </rPr>
      <t>每年</t>
    </r>
    <r>
      <rPr>
        <sz val="11"/>
        <color theme="1"/>
        <rFont val="Times New Roman"/>
        <family val="1"/>
      </rPr>
      <t>7</t>
    </r>
    <r>
      <rPr>
        <sz val="11"/>
        <color theme="1"/>
        <rFont val="新細明體"/>
        <family val="1"/>
        <charset val="136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1"/>
        <charset val="136"/>
      </rPr>
      <t>日人口數</t>
    </r>
    <r>
      <rPr>
        <sz val="11"/>
        <color theme="1"/>
        <rFont val="Times New Roman"/>
        <family val="1"/>
      </rPr>
      <t>*100,000</t>
    </r>
    <r>
      <rPr>
        <sz val="11"/>
        <color theme="1"/>
        <rFont val="新細明體"/>
        <family val="1"/>
        <charset val="136"/>
      </rPr>
      <t>。
　　　　　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新細明體"/>
        <family val="1"/>
        <charset val="136"/>
      </rPr>
      <t>本表整體犯罪含暴力犯罪（</t>
    </r>
    <r>
      <rPr>
        <sz val="11"/>
        <color theme="1"/>
        <rFont val="Times New Roman"/>
        <family val="1"/>
      </rPr>
      <t>violent crimes</t>
    </r>
    <r>
      <rPr>
        <sz val="11"/>
        <color theme="1"/>
        <rFont val="新細明體"/>
        <family val="1"/>
        <charset val="136"/>
      </rPr>
      <t>）和財產犯罪（</t>
    </r>
    <r>
      <rPr>
        <sz val="11"/>
        <color theme="1"/>
        <rFont val="Times New Roman"/>
        <family val="1"/>
      </rPr>
      <t>property crimes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新細明體"/>
        <family val="1"/>
        <charset val="136"/>
      </rPr>
      <t>本表竊盜犯罪含：一般竊盜（</t>
    </r>
    <r>
      <rPr>
        <sz val="11"/>
        <color theme="1"/>
        <rFont val="Times New Roman"/>
        <family val="1"/>
      </rPr>
      <t>larceny theft</t>
    </r>
    <r>
      <rPr>
        <sz val="11"/>
        <color theme="1"/>
        <rFont val="新細明體"/>
        <family val="1"/>
        <charset val="136"/>
      </rPr>
      <t>）、住宅竊盜（</t>
    </r>
    <r>
      <rPr>
        <sz val="11"/>
        <color theme="1"/>
        <rFont val="Times New Roman"/>
        <family val="1"/>
      </rPr>
      <t>burglary</t>
    </r>
    <r>
      <rPr>
        <sz val="11"/>
        <color theme="1"/>
        <rFont val="新細明體"/>
        <family val="1"/>
        <charset val="136"/>
      </rPr>
      <t>）、動力車輛竊盜（</t>
    </r>
    <r>
      <rPr>
        <sz val="11"/>
        <color theme="1"/>
        <rFont val="Times New Roman"/>
        <family val="1"/>
      </rPr>
      <t>motor vehicle theft</t>
    </r>
    <r>
      <rPr>
        <sz val="11"/>
        <color theme="1"/>
        <rFont val="新細明體"/>
        <family val="1"/>
        <charset val="136"/>
      </rPr>
      <t>）。
　　　　　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新細明體"/>
        <family val="1"/>
        <charset val="136"/>
      </rPr>
      <t>本表詐欺犯罪截至瀏覽日期，尚未釋出</t>
    </r>
    <r>
      <rPr>
        <sz val="11"/>
        <color theme="1"/>
        <rFont val="Times New Roman"/>
        <family val="1"/>
      </rPr>
      <t>2011</t>
    </r>
    <r>
      <rPr>
        <sz val="11"/>
        <color theme="1"/>
        <rFont val="新細明體"/>
        <family val="1"/>
        <charset val="136"/>
      </rPr>
      <t>年、</t>
    </r>
    <r>
      <rPr>
        <sz val="11"/>
        <color theme="1"/>
        <rFont val="Times New Roman"/>
        <family val="1"/>
      </rPr>
      <t>2012</t>
    </r>
    <r>
      <rPr>
        <sz val="11"/>
        <color theme="1"/>
        <rFont val="新細明體"/>
        <family val="1"/>
        <charset val="136"/>
      </rPr>
      <t>年及</t>
    </r>
    <r>
      <rPr>
        <sz val="11"/>
        <color theme="1"/>
        <rFont val="Times New Roman"/>
        <family val="1"/>
      </rPr>
      <t>2019</t>
    </r>
    <r>
      <rPr>
        <sz val="11"/>
        <color theme="1"/>
        <rFont val="新細明體"/>
        <family val="1"/>
        <charset val="136"/>
      </rPr>
      <t>年、</t>
    </r>
    <r>
      <rPr>
        <sz val="11"/>
        <color theme="1"/>
        <rFont val="Times New Roman"/>
        <family val="1"/>
      </rPr>
      <t>2020</t>
    </r>
    <r>
      <rPr>
        <sz val="11"/>
        <color theme="1"/>
        <rFont val="新細明體"/>
        <family val="1"/>
        <charset val="136"/>
      </rPr>
      <t>年資料。
　　　　　</t>
    </r>
    <r>
      <rPr>
        <sz val="11"/>
        <color theme="1"/>
        <rFont val="Times New Roman"/>
        <family val="1"/>
      </rPr>
      <t xml:space="preserve">5. </t>
    </r>
    <r>
      <rPr>
        <sz val="11"/>
        <color theme="1"/>
        <rFont val="新細明體"/>
        <family val="1"/>
        <charset val="136"/>
      </rPr>
      <t>本表殺人犯罪定義：故意殺人（</t>
    </r>
    <r>
      <rPr>
        <sz val="11"/>
        <color theme="1"/>
        <rFont val="Times New Roman"/>
        <family val="1"/>
      </rPr>
      <t>murder</t>
    </r>
    <r>
      <rPr>
        <sz val="11"/>
        <color theme="1"/>
        <rFont val="新細明體"/>
        <family val="1"/>
        <charset val="136"/>
      </rPr>
      <t>）、非預謀故意殺人（</t>
    </r>
    <r>
      <rPr>
        <sz val="11"/>
        <color theme="1"/>
        <rFont val="Times New Roman"/>
        <family val="1"/>
      </rPr>
      <t>nonnegligent manslaughter</t>
    </r>
    <r>
      <rPr>
        <sz val="11"/>
        <color theme="1"/>
        <rFont val="新細明體"/>
        <family val="1"/>
        <charset val="136"/>
      </rPr>
      <t>）</t>
    </r>
    <r>
      <rPr>
        <sz val="11"/>
        <color theme="1"/>
        <rFont val="Times New Roman"/>
        <family val="1"/>
      </rPr>
      <t>(</t>
    </r>
    <r>
      <rPr>
        <sz val="11"/>
        <color theme="1"/>
        <rFont val="新細明體"/>
        <family val="1"/>
        <charset val="136"/>
      </rPr>
      <t>不含未遂</t>
    </r>
    <r>
      <rPr>
        <sz val="11"/>
        <color theme="1"/>
        <rFont val="Times New Roman"/>
        <family val="1"/>
      </rPr>
      <t>)</t>
    </r>
    <r>
      <rPr>
        <sz val="11"/>
        <color theme="1"/>
        <rFont val="新細明體"/>
        <family val="1"/>
        <charset val="136"/>
      </rPr>
      <t>。
　　　　　</t>
    </r>
    <r>
      <rPr>
        <sz val="11"/>
        <color theme="1"/>
        <rFont val="Times New Roman"/>
        <family val="1"/>
      </rPr>
      <t xml:space="preserve">6. </t>
    </r>
    <r>
      <rPr>
        <sz val="11"/>
        <color theme="1"/>
        <rFont val="新細明體"/>
        <family val="1"/>
        <charset val="136"/>
      </rPr>
      <t>本表強制性交犯罪，於</t>
    </r>
    <r>
      <rPr>
        <sz val="11"/>
        <color theme="1"/>
        <rFont val="Times New Roman"/>
        <family val="1"/>
      </rPr>
      <t>2011</t>
    </r>
    <r>
      <rPr>
        <sz val="11"/>
        <color theme="1"/>
        <rFont val="新細明體"/>
        <family val="1"/>
        <charset val="136"/>
      </rPr>
      <t>年、</t>
    </r>
    <r>
      <rPr>
        <sz val="11"/>
        <color theme="1"/>
        <rFont val="Times New Roman"/>
        <family val="1"/>
      </rPr>
      <t>2012</t>
    </r>
    <r>
      <rPr>
        <sz val="11"/>
        <color theme="1"/>
        <rFont val="新細明體"/>
        <family val="1"/>
        <charset val="136"/>
      </rPr>
      <t>年為</t>
    </r>
    <r>
      <rPr>
        <sz val="11"/>
        <color theme="1"/>
        <rFont val="Times New Roman"/>
        <family val="1"/>
      </rPr>
      <t>"Legacy Rape"</t>
    </r>
    <r>
      <rPr>
        <sz val="11"/>
        <color theme="1"/>
        <rFont val="新細明體"/>
        <family val="1"/>
        <charset val="136"/>
      </rPr>
      <t>，其後為</t>
    </r>
    <r>
      <rPr>
        <sz val="11"/>
        <color theme="1"/>
        <rFont val="Times New Roman"/>
        <family val="1"/>
      </rPr>
      <t>"Revised Rape"</t>
    </r>
    <r>
      <rPr>
        <sz val="11"/>
        <color theme="1"/>
        <rFont val="新細明體"/>
        <family val="1"/>
        <charset val="136"/>
      </rPr>
      <t>。
　　　　　　說明詳如：</t>
    </r>
    <r>
      <rPr>
        <sz val="11"/>
        <color theme="1"/>
        <rFont val="Times New Roman"/>
        <family val="1"/>
      </rPr>
      <t xml:space="preserve">https://ucr.fbi.gov/crime-in-the-u.s/2016/crime-in-the-u.s.-2016/resource-pages/rape-addendum (retrieved on 2021/10/21)
</t>
    </r>
    <r>
      <rPr>
        <sz val="11"/>
        <color theme="1"/>
        <rFont val="新細明體"/>
        <family val="1"/>
        <charset val="136"/>
      </rPr>
      <t>　　　　　　或詳如本篇第四章中文說明。</t>
    </r>
    <phoneticPr fontId="15" type="noConversion"/>
  </si>
  <si>
    <t>World Prison Brief (WPB). https://www.prisonstudies.org/world-prison-brief-data (retrieved on 2021/11/29)</t>
    <phoneticPr fontId="15" type="noConversion"/>
  </si>
  <si>
    <r>
      <t xml:space="preserve">1. </t>
    </r>
    <r>
      <rPr>
        <sz val="11"/>
        <color indexed="8"/>
        <rFont val="新細明體"/>
        <family val="1"/>
        <charset val="136"/>
      </rPr>
      <t>本表參考</t>
    </r>
    <r>
      <rPr>
        <sz val="11"/>
        <color indexed="8"/>
        <rFont val="Times New Roman"/>
        <family val="1"/>
      </rPr>
      <t>WPB</t>
    </r>
    <r>
      <rPr>
        <sz val="11"/>
        <color indexed="8"/>
        <rFont val="新細明體"/>
        <family val="1"/>
        <charset val="136"/>
      </rPr>
      <t>所列年度，以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新細明體"/>
        <family val="1"/>
        <charset val="136"/>
      </rPr>
      <t>年為間隔</t>
    </r>
    <r>
      <rPr>
        <sz val="11"/>
        <color indexed="8"/>
        <rFont val="新細明體"/>
        <family val="1"/>
        <charset val="136"/>
      </rPr>
      <t xml:space="preserve">呈現監禁人口率。
</t>
    </r>
    <r>
      <rPr>
        <sz val="11"/>
        <color indexed="8"/>
        <rFont val="Times New Roman"/>
        <family val="1"/>
      </rPr>
      <t xml:space="preserve">2. </t>
    </r>
    <r>
      <rPr>
        <sz val="11"/>
        <color indexed="8"/>
        <rFont val="新細明體"/>
        <family val="1"/>
        <charset val="136"/>
      </rPr>
      <t>英國、美國</t>
    </r>
    <r>
      <rPr>
        <sz val="11"/>
        <color indexed="8"/>
        <rFont val="Times New Roman"/>
        <family val="1"/>
      </rPr>
      <t>2020</t>
    </r>
    <r>
      <rPr>
        <sz val="11"/>
        <color indexed="8"/>
        <rFont val="新細明體"/>
        <family val="1"/>
        <charset val="136"/>
      </rPr>
      <t>年尚無公開數據，惟截至瀏覽日，已公開美國</t>
    </r>
    <r>
      <rPr>
        <sz val="11"/>
        <color indexed="8"/>
        <rFont val="Times New Roman"/>
        <family val="1"/>
      </rPr>
      <t>2019</t>
    </r>
    <r>
      <rPr>
        <sz val="11"/>
        <color indexed="8"/>
        <rFont val="新細明體"/>
        <family val="1"/>
        <charset val="136"/>
      </rPr>
      <t>年監禁率為</t>
    </r>
    <r>
      <rPr>
        <sz val="11"/>
        <color indexed="8"/>
        <rFont val="Times New Roman"/>
        <family val="1"/>
      </rPr>
      <t>629</t>
    </r>
    <r>
      <rPr>
        <sz val="11"/>
        <color indexed="8"/>
        <rFont val="新細明體"/>
        <family val="1"/>
        <charset val="136"/>
      </rPr>
      <t>人</t>
    </r>
    <r>
      <rPr>
        <sz val="11"/>
        <color indexed="8"/>
        <rFont val="Times New Roman"/>
        <family val="1"/>
      </rPr>
      <t xml:space="preserve"> / 10</t>
    </r>
    <r>
      <rPr>
        <sz val="11"/>
        <color indexed="8"/>
        <rFont val="新細明體"/>
        <family val="1"/>
        <charset val="136"/>
      </rPr>
      <t>萬人。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</si>
</sst>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.00_-;\-* #,##0.00_-;_-* &quot;-&quot;_-;_-@_-"/>
    <numFmt numFmtId="177" formatCode="#,##0_ "/>
    <numFmt numFmtId="178" formatCode="#,##0.00_ "/>
    <numFmt numFmtId="179" formatCode="0.0%"/>
    <numFmt numFmtId="180" formatCode="0.00_ "/>
    <numFmt numFmtId="181" formatCode="_-* #,##0_-;\-* #,##0_-;_-* &quot;-&quot;??_-;_-@_-"/>
    <numFmt numFmtId="182" formatCode="_-* #,##0.0_-;\-* #,##0.0_-;_-* &quot;-&quot;?_-;_-@_-"/>
    <numFmt numFmtId="183" formatCode="#,##0_);[Red]\(#,##0\)"/>
    <numFmt numFmtId="184" formatCode="#,##0.0_ "/>
    <numFmt numFmtId="185" formatCode="0.0_);[Red]\(0.0\)"/>
    <numFmt numFmtId="186" formatCode="0.0"/>
    <numFmt numFmtId="187" formatCode="0.0_ "/>
  </numFmts>
  <fonts count="69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8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1"/>
      <name val="細明體"/>
      <family val="3"/>
      <charset val="136"/>
    </font>
    <font>
      <sz val="15"/>
      <name val="Times New Roman"/>
      <family val="1"/>
    </font>
    <font>
      <sz val="15"/>
      <name val="新細明體"/>
      <family val="1"/>
      <charset val="136"/>
    </font>
    <font>
      <sz val="11"/>
      <color theme="1"/>
      <name val="Times New Roman"/>
      <family val="1"/>
      <charset val="136"/>
    </font>
    <font>
      <sz val="11"/>
      <color theme="1"/>
      <name val="微軟正黑體"/>
      <family val="1"/>
      <charset val="136"/>
    </font>
    <font>
      <sz val="11"/>
      <color indexed="8"/>
      <name val="新細明體"/>
      <family val="1"/>
      <charset val="136"/>
    </font>
    <font>
      <sz val="11"/>
      <color indexed="8"/>
      <name val="Times New Roman"/>
      <family val="1"/>
      <charset val="136"/>
    </font>
    <font>
      <sz val="15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indexed="8"/>
      <name val="Times New Roman"/>
      <family val="1"/>
    </font>
    <font>
      <sz val="12"/>
      <color theme="1"/>
      <name val="新細明體"/>
      <family val="2"/>
      <scheme val="minor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theme="1"/>
      <name val="Times New Roman"/>
      <family val="1"/>
    </font>
    <font>
      <sz val="20"/>
      <color theme="1"/>
      <name val="新細明體"/>
      <family val="1"/>
      <charset val="136"/>
    </font>
    <font>
      <sz val="11"/>
      <color theme="1"/>
      <name val="細明體"/>
      <family val="3"/>
      <charset val="136"/>
    </font>
    <font>
      <sz val="11"/>
      <color rgb="FFFF0000"/>
      <name val="Times New Roman"/>
      <family val="1"/>
    </font>
    <font>
      <sz val="11"/>
      <color rgb="FFFF0000"/>
      <name val="細明體"/>
      <family val="3"/>
      <charset val="136"/>
    </font>
    <font>
      <sz val="10"/>
      <name val="新細明體"/>
      <family val="1"/>
      <charset val="136"/>
    </font>
    <font>
      <sz val="10"/>
      <color theme="3"/>
      <name val="新細明體"/>
      <family val="1"/>
      <charset val="136"/>
    </font>
    <font>
      <sz val="10"/>
      <color theme="1"/>
      <name val="Times New Roman"/>
      <family val="1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ajor"/>
    </font>
    <font>
      <sz val="12"/>
      <color theme="1"/>
      <name val="細明體"/>
      <family val="3"/>
      <charset val="136"/>
    </font>
    <font>
      <sz val="15"/>
      <color theme="1"/>
      <name val="細明體"/>
      <family val="3"/>
      <charset val="136"/>
    </font>
    <font>
      <sz val="15"/>
      <color theme="1"/>
      <name val="Times New Roman"/>
      <family val="1"/>
    </font>
    <font>
      <sz val="15"/>
      <color theme="1"/>
      <name val="新細明體"/>
      <family val="1"/>
      <charset val="136"/>
    </font>
    <font>
      <b/>
      <sz val="11"/>
      <color indexed="10"/>
      <name val="Times New Roman"/>
      <family val="1"/>
    </font>
    <font>
      <sz val="10"/>
      <color indexed="22"/>
      <name val="Times New Roman"/>
      <family val="1"/>
    </font>
    <font>
      <sz val="12"/>
      <name val="Courier"/>
      <family val="3"/>
    </font>
    <font>
      <sz val="1"/>
      <name val="Times New Roman"/>
      <family val="1"/>
    </font>
    <font>
      <sz val="15"/>
      <name val="細明體"/>
      <family val="3"/>
      <charset val="136"/>
    </font>
    <font>
      <sz val="10"/>
      <name val="MS Sans Serif"/>
      <family val="2"/>
    </font>
    <font>
      <sz val="11"/>
      <color indexed="8"/>
      <name val="細明體"/>
      <family val="3"/>
      <charset val="136"/>
    </font>
    <font>
      <sz val="15"/>
      <color indexed="8"/>
      <name val="Times New Roman"/>
      <family val="1"/>
    </font>
    <font>
      <sz val="15"/>
      <color indexed="8"/>
      <name val="新細明體"/>
      <family val="1"/>
      <charset val="136"/>
    </font>
    <font>
      <sz val="10"/>
      <name val="Arial"/>
      <family val="2"/>
    </font>
    <font>
      <sz val="20"/>
      <color rgb="FFFF0000"/>
      <name val="新細明體"/>
      <family val="1"/>
      <charset val="136"/>
    </font>
    <font>
      <sz val="14"/>
      <name val="細明體"/>
      <family val="3"/>
      <charset val="136"/>
    </font>
    <font>
      <sz val="11"/>
      <color rgb="FF000000"/>
      <name val="Calibri"/>
      <family val="2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</borders>
  <cellStyleXfs count="3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4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Alignment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57" fillId="0" borderId="0"/>
    <xf numFmtId="0" fontId="4" fillId="0" borderId="0">
      <alignment vertical="center"/>
    </xf>
    <xf numFmtId="0" fontId="14" fillId="0" borderId="0"/>
    <xf numFmtId="0" fontId="14" fillId="0" borderId="0">
      <alignment vertical="center"/>
    </xf>
    <xf numFmtId="0" fontId="60" fillId="0" borderId="0"/>
    <xf numFmtId="0" fontId="64" fillId="0" borderId="0"/>
    <xf numFmtId="0" fontId="14" fillId="0" borderId="0"/>
    <xf numFmtId="43" fontId="1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4" fillId="0" borderId="0">
      <alignment vertical="center"/>
    </xf>
    <xf numFmtId="0" fontId="67" fillId="0" borderId="0" applyNumberFormat="0" applyBorder="0" applyAlignment="0"/>
  </cellStyleXfs>
  <cellXfs count="578">
    <xf numFmtId="0" fontId="0" fillId="0" borderId="0" xfId="0">
      <alignment vertical="center"/>
    </xf>
    <xf numFmtId="0" fontId="5" fillId="0" borderId="0" xfId="3" applyFont="1">
      <alignment vertical="center"/>
    </xf>
    <xf numFmtId="0" fontId="12" fillId="0" borderId="0" xfId="3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left" vertical="center"/>
    </xf>
    <xf numFmtId="41" fontId="12" fillId="0" borderId="2" xfId="3" applyNumberFormat="1" applyFont="1" applyFill="1" applyBorder="1" applyAlignment="1">
      <alignment horizontal="right" vertical="center"/>
    </xf>
    <xf numFmtId="41" fontId="9" fillId="0" borderId="2" xfId="5" applyNumberFormat="1" applyFont="1" applyFill="1" applyBorder="1" applyAlignment="1">
      <alignment horizontal="right" vertical="center"/>
    </xf>
    <xf numFmtId="41" fontId="9" fillId="0" borderId="5" xfId="5" applyNumberFormat="1" applyFont="1" applyFill="1" applyBorder="1" applyAlignment="1">
      <alignment horizontal="right" vertical="center"/>
    </xf>
    <xf numFmtId="0" fontId="16" fillId="0" borderId="10" xfId="5" applyFont="1" applyFill="1" applyBorder="1" applyAlignment="1">
      <alignment horizontal="center" vertical="center"/>
    </xf>
    <xf numFmtId="49" fontId="13" fillId="0" borderId="0" xfId="4" applyNumberFormat="1" applyFont="1" applyAlignment="1">
      <alignment wrapText="1"/>
    </xf>
    <xf numFmtId="0" fontId="7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7" fillId="0" borderId="0" xfId="3" applyFont="1" applyFill="1" applyAlignment="1">
      <alignment vertical="center"/>
    </xf>
    <xf numFmtId="0" fontId="5" fillId="0" borderId="0" xfId="3" applyFont="1" applyBorder="1">
      <alignment vertical="center"/>
    </xf>
    <xf numFmtId="0" fontId="12" fillId="0" borderId="0" xfId="3" applyFont="1">
      <alignment vertical="center"/>
    </xf>
    <xf numFmtId="0" fontId="9" fillId="0" borderId="0" xfId="4" quotePrefix="1" applyFont="1" applyAlignment="1">
      <alignment horizontal="left"/>
    </xf>
    <xf numFmtId="179" fontId="5" fillId="0" borderId="0" xfId="3" applyNumberFormat="1" applyFont="1">
      <alignment vertical="center"/>
    </xf>
    <xf numFmtId="38" fontId="12" fillId="0" borderId="0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9" fillId="0" borderId="0" xfId="4" applyFont="1" applyBorder="1" applyAlignment="1">
      <alignment horizontal="left" vertical="center"/>
    </xf>
    <xf numFmtId="41" fontId="5" fillId="0" borderId="0" xfId="3" applyNumberFormat="1" applyFont="1" applyFill="1" applyBorder="1" applyAlignment="1">
      <alignment horizontal="right" vertical="center"/>
    </xf>
    <xf numFmtId="41" fontId="12" fillId="0" borderId="1" xfId="3" applyNumberFormat="1" applyFont="1" applyBorder="1" applyAlignment="1">
      <alignment horizontal="right" vertical="center"/>
    </xf>
    <xf numFmtId="41" fontId="12" fillId="0" borderId="2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>
      <alignment vertical="center"/>
    </xf>
    <xf numFmtId="3" fontId="5" fillId="0" borderId="0" xfId="3" applyNumberFormat="1" applyFont="1">
      <alignment vertical="center"/>
    </xf>
    <xf numFmtId="38" fontId="12" fillId="0" borderId="0" xfId="3" applyNumberFormat="1" applyFont="1" applyBorder="1">
      <alignment vertical="center"/>
    </xf>
    <xf numFmtId="180" fontId="12" fillId="0" borderId="0" xfId="3" applyNumberFormat="1" applyFont="1" applyBorder="1">
      <alignment vertical="center"/>
    </xf>
    <xf numFmtId="3" fontId="24" fillId="0" borderId="0" xfId="3" applyNumberFormat="1" applyFont="1" applyFill="1">
      <alignment vertical="center"/>
    </xf>
    <xf numFmtId="3" fontId="5" fillId="0" borderId="0" xfId="3" applyNumberFormat="1" applyFont="1" applyFill="1">
      <alignment vertical="center"/>
    </xf>
    <xf numFmtId="0" fontId="25" fillId="0" borderId="0" xfId="3" applyFont="1" applyBorder="1">
      <alignment vertical="center"/>
    </xf>
    <xf numFmtId="0" fontId="12" fillId="0" borderId="0" xfId="3" applyFont="1" applyBorder="1">
      <alignment vertical="center"/>
    </xf>
    <xf numFmtId="0" fontId="9" fillId="0" borderId="0" xfId="4" quotePrefix="1" applyFont="1" applyFill="1" applyBorder="1" applyAlignment="1">
      <alignment horizontal="left"/>
    </xf>
    <xf numFmtId="38" fontId="25" fillId="0" borderId="0" xfId="3" applyNumberFormat="1" applyFont="1" applyBorder="1">
      <alignment vertical="center"/>
    </xf>
    <xf numFmtId="43" fontId="25" fillId="0" borderId="0" xfId="3" applyNumberFormat="1" applyFont="1" applyBorder="1">
      <alignment vertical="center"/>
    </xf>
    <xf numFmtId="181" fontId="5" fillId="0" borderId="0" xfId="3" applyNumberFormat="1" applyFont="1">
      <alignment vertical="center"/>
    </xf>
    <xf numFmtId="181" fontId="5" fillId="0" borderId="0" xfId="3" applyNumberFormat="1" applyFont="1" applyFill="1">
      <alignment vertical="center"/>
    </xf>
    <xf numFmtId="0" fontId="24" fillId="0" borderId="0" xfId="3" applyFont="1" applyFill="1">
      <alignment vertical="center"/>
    </xf>
    <xf numFmtId="43" fontId="5" fillId="0" borderId="0" xfId="2" applyNumberFormat="1" applyFont="1" applyFill="1">
      <alignment vertical="center"/>
    </xf>
    <xf numFmtId="43" fontId="7" fillId="0" borderId="0" xfId="3" applyNumberFormat="1" applyFont="1" applyBorder="1" applyAlignment="1">
      <alignment horizontal="right" vertical="center"/>
    </xf>
    <xf numFmtId="0" fontId="9" fillId="0" borderId="0" xfId="6" applyFont="1" applyFill="1" applyAlignment="1">
      <alignment horizontal="left" vertical="center" wrapText="1"/>
    </xf>
    <xf numFmtId="0" fontId="9" fillId="0" borderId="0" xfId="6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>
      <alignment vertical="center"/>
    </xf>
    <xf numFmtId="0" fontId="9" fillId="0" borderId="0" xfId="4" quotePrefix="1" applyFont="1" applyBorder="1" applyAlignment="1">
      <alignment horizontal="left"/>
    </xf>
    <xf numFmtId="2" fontId="7" fillId="0" borderId="0" xfId="3" applyNumberFormat="1" applyFont="1" applyFill="1" applyBorder="1">
      <alignment vertical="center"/>
    </xf>
    <xf numFmtId="178" fontId="7" fillId="0" borderId="11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2" fontId="7" fillId="0" borderId="0" xfId="3" applyNumberFormat="1" applyFont="1" applyBorder="1">
      <alignment vertical="center"/>
    </xf>
    <xf numFmtId="0" fontId="7" fillId="0" borderId="0" xfId="3" applyFont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11" xfId="3" applyFont="1" applyBorder="1" applyAlignment="1">
      <alignment vertical="center"/>
    </xf>
    <xf numFmtId="0" fontId="7" fillId="0" borderId="11" xfId="3" applyFont="1" applyBorder="1" applyAlignment="1">
      <alignment horizontal="right" vertical="center"/>
    </xf>
    <xf numFmtId="0" fontId="7" fillId="0" borderId="11" xfId="3" applyFont="1" applyBorder="1" applyAlignment="1">
      <alignment horizontal="center" vertical="center"/>
    </xf>
    <xf numFmtId="0" fontId="17" fillId="0" borderId="0" xfId="3" applyFont="1" applyBorder="1" applyAlignment="1">
      <alignment horizontal="center" vertical="center"/>
    </xf>
    <xf numFmtId="0" fontId="7" fillId="0" borderId="0" xfId="3" applyFont="1" applyFill="1">
      <alignment vertical="center"/>
    </xf>
    <xf numFmtId="0" fontId="8" fillId="0" borderId="0" xfId="3" applyFont="1" applyFill="1">
      <alignment vertical="center"/>
    </xf>
    <xf numFmtId="0" fontId="30" fillId="0" borderId="0" xfId="3" applyFont="1">
      <alignment vertical="center"/>
    </xf>
    <xf numFmtId="0" fontId="12" fillId="0" borderId="0" xfId="3" applyFont="1" applyFill="1">
      <alignment vertical="center"/>
    </xf>
    <xf numFmtId="0" fontId="5" fillId="0" borderId="0" xfId="0" applyFont="1">
      <alignment vertical="center"/>
    </xf>
    <xf numFmtId="181" fontId="7" fillId="0" borderId="0" xfId="8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43" fontId="7" fillId="0" borderId="0" xfId="3" applyNumberFormat="1" applyFont="1">
      <alignment vertical="center"/>
    </xf>
    <xf numFmtId="41" fontId="7" fillId="0" borderId="0" xfId="3" applyNumberFormat="1" applyFont="1">
      <alignment vertical="center"/>
    </xf>
    <xf numFmtId="43" fontId="7" fillId="0" borderId="0" xfId="3" applyNumberFormat="1" applyFont="1" applyAlignment="1">
      <alignment vertical="center"/>
    </xf>
    <xf numFmtId="41" fontId="7" fillId="0" borderId="0" xfId="3" applyNumberFormat="1" applyFont="1" applyAlignment="1">
      <alignment vertical="center"/>
    </xf>
    <xf numFmtId="177" fontId="9" fillId="0" borderId="0" xfId="3" applyNumberFormat="1" applyFont="1" applyAlignment="1">
      <alignment vertical="top" wrapText="1"/>
    </xf>
    <xf numFmtId="0" fontId="38" fillId="0" borderId="0" xfId="3" applyFont="1" applyAlignment="1">
      <alignment vertical="center"/>
    </xf>
    <xf numFmtId="43" fontId="9" fillId="0" borderId="0" xfId="3" applyNumberFormat="1" applyFont="1" applyAlignment="1">
      <alignment vertical="top" wrapText="1"/>
    </xf>
    <xf numFmtId="41" fontId="9" fillId="0" borderId="0" xfId="3" applyNumberFormat="1" applyFont="1" applyAlignment="1">
      <alignment vertical="top" wrapText="1"/>
    </xf>
    <xf numFmtId="41" fontId="7" fillId="0" borderId="0" xfId="3" applyNumberFormat="1" applyFont="1" applyAlignment="1">
      <alignment vertical="top"/>
    </xf>
    <xf numFmtId="0" fontId="39" fillId="0" borderId="0" xfId="3" applyFont="1" applyAlignment="1">
      <alignment vertical="top" wrapText="1"/>
    </xf>
    <xf numFmtId="0" fontId="40" fillId="0" borderId="0" xfId="3" applyFont="1" applyAlignment="1">
      <alignment vertical="top" wrapText="1"/>
    </xf>
    <xf numFmtId="0" fontId="40" fillId="0" borderId="0" xfId="3" applyFont="1" applyAlignment="1">
      <alignment vertical="top"/>
    </xf>
    <xf numFmtId="0" fontId="9" fillId="0" borderId="0" xfId="3" applyFont="1" applyAlignment="1">
      <alignment horizontal="right" vertical="center"/>
    </xf>
    <xf numFmtId="177" fontId="9" fillId="0" borderId="0" xfId="3" applyNumberFormat="1" applyFont="1" applyAlignment="1">
      <alignment horizontal="right" vertical="top" wrapText="1"/>
    </xf>
    <xf numFmtId="43" fontId="9" fillId="0" borderId="0" xfId="3" applyNumberFormat="1" applyFont="1" applyAlignment="1">
      <alignment horizontal="right" vertical="top" wrapText="1"/>
    </xf>
    <xf numFmtId="0" fontId="16" fillId="0" borderId="0" xfId="3" applyFont="1" applyAlignment="1">
      <alignment horizontal="right" vertical="top" wrapText="1"/>
    </xf>
    <xf numFmtId="0" fontId="16" fillId="0" borderId="0" xfId="3" applyFont="1" applyAlignment="1">
      <alignment horizontal="right" vertical="top"/>
    </xf>
    <xf numFmtId="0" fontId="43" fillId="0" borderId="0" xfId="3" applyFont="1">
      <alignment vertical="center"/>
    </xf>
    <xf numFmtId="43" fontId="43" fillId="0" borderId="0" xfId="3" applyNumberFormat="1" applyFont="1">
      <alignment vertical="center"/>
    </xf>
    <xf numFmtId="41" fontId="43" fillId="0" borderId="0" xfId="3" applyNumberFormat="1" applyFont="1">
      <alignment vertical="center"/>
    </xf>
    <xf numFmtId="43" fontId="7" fillId="0" borderId="11" xfId="3" applyNumberFormat="1" applyFont="1" applyBorder="1" applyAlignment="1">
      <alignment horizontal="right" vertical="center"/>
    </xf>
    <xf numFmtId="41" fontId="5" fillId="0" borderId="0" xfId="3" applyNumberFormat="1" applyFont="1" applyBorder="1" applyAlignment="1">
      <alignment vertical="center"/>
    </xf>
    <xf numFmtId="41" fontId="24" fillId="0" borderId="0" xfId="3" applyNumberFormat="1" applyFont="1" applyBorder="1" applyAlignment="1">
      <alignment vertical="center"/>
    </xf>
    <xf numFmtId="43" fontId="7" fillId="0" borderId="0" xfId="3" quotePrefix="1" applyNumberFormat="1" applyFont="1" applyBorder="1" applyAlignment="1">
      <alignment horizontal="right" vertical="center"/>
    </xf>
    <xf numFmtId="0" fontId="5" fillId="0" borderId="0" xfId="0" applyFont="1" applyFill="1">
      <alignment vertical="center"/>
    </xf>
    <xf numFmtId="0" fontId="46" fillId="0" borderId="0" xfId="11" applyFont="1" applyFill="1">
      <alignment vertical="center"/>
    </xf>
    <xf numFmtId="0" fontId="47" fillId="0" borderId="0" xfId="0" applyFont="1">
      <alignment vertical="center"/>
    </xf>
    <xf numFmtId="0" fontId="47" fillId="0" borderId="0" xfId="0" applyFont="1" applyFill="1">
      <alignment vertical="center"/>
    </xf>
    <xf numFmtId="0" fontId="47" fillId="0" borderId="0" xfId="12" applyFont="1" applyFill="1" applyAlignment="1">
      <alignment horizontal="right" vertical="center"/>
    </xf>
    <xf numFmtId="0" fontId="5" fillId="0" borderId="11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50" fillId="0" borderId="0" xfId="3" applyFont="1">
      <alignment vertical="center"/>
    </xf>
    <xf numFmtId="0" fontId="13" fillId="0" borderId="11" xfId="14" applyFont="1" applyFill="1" applyBorder="1" applyAlignment="1">
      <alignment horizontal="distributed" vertical="center"/>
    </xf>
    <xf numFmtId="0" fontId="13" fillId="0" borderId="0" xfId="14" applyFont="1" applyFill="1" applyBorder="1" applyAlignment="1">
      <alignment horizontal="distributed" vertical="center"/>
    </xf>
    <xf numFmtId="0" fontId="9" fillId="0" borderId="0" xfId="14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41" fontId="8" fillId="0" borderId="0" xfId="3" applyNumberFormat="1" applyFont="1" applyFill="1" applyBorder="1" applyAlignment="1">
      <alignment vertical="center"/>
    </xf>
    <xf numFmtId="0" fontId="5" fillId="0" borderId="0" xfId="0" applyFont="1" applyFill="1" applyAlignment="1"/>
    <xf numFmtId="0" fontId="13" fillId="0" borderId="0" xfId="0" applyFont="1" applyFill="1" applyAlignment="1"/>
    <xf numFmtId="181" fontId="39" fillId="0" borderId="0" xfId="3" applyNumberFormat="1" applyFont="1" applyFill="1" applyBorder="1">
      <alignment vertical="center"/>
    </xf>
    <xf numFmtId="0" fontId="39" fillId="0" borderId="0" xfId="3" applyFont="1" applyFill="1">
      <alignment vertical="center"/>
    </xf>
    <xf numFmtId="0" fontId="9" fillId="0" borderId="0" xfId="3" applyFont="1" applyFill="1">
      <alignment vertical="center"/>
    </xf>
    <xf numFmtId="0" fontId="7" fillId="0" borderId="0" xfId="3" applyFont="1" applyFill="1" applyBorder="1">
      <alignment vertical="center"/>
    </xf>
    <xf numFmtId="0" fontId="7" fillId="0" borderId="0" xfId="3" applyFont="1" applyFill="1" applyBorder="1" applyAlignment="1">
      <alignment vertical="center"/>
    </xf>
    <xf numFmtId="41" fontId="7" fillId="0" borderId="0" xfId="3" applyNumberFormat="1" applyFont="1" applyFill="1" applyBorder="1">
      <alignment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9" xfId="5" applyFont="1" applyFill="1" applyBorder="1" applyAlignment="1">
      <alignment horizontal="center" vertical="center"/>
    </xf>
    <xf numFmtId="41" fontId="9" fillId="0" borderId="0" xfId="3" applyNumberFormat="1" applyFont="1" applyFill="1" applyBorder="1" applyAlignment="1">
      <alignment horizontal="right" vertical="center"/>
    </xf>
    <xf numFmtId="41" fontId="9" fillId="0" borderId="2" xfId="3" applyNumberFormat="1" applyFont="1" applyFill="1" applyBorder="1" applyAlignment="1">
      <alignment horizontal="right" vertical="center"/>
    </xf>
    <xf numFmtId="0" fontId="9" fillId="0" borderId="0" xfId="15" applyFont="1" applyBorder="1" applyAlignment="1">
      <alignment vertical="center"/>
    </xf>
    <xf numFmtId="0" fontId="10" fillId="0" borderId="0" xfId="16" applyFont="1" applyBorder="1" applyAlignment="1">
      <alignment horizontal="right" vertical="distributed" wrapText="1"/>
    </xf>
    <xf numFmtId="41" fontId="12" fillId="0" borderId="11" xfId="3" applyNumberFormat="1" applyFont="1" applyBorder="1">
      <alignment vertical="center"/>
    </xf>
    <xf numFmtId="0" fontId="12" fillId="0" borderId="11" xfId="3" applyFont="1" applyBorder="1" applyAlignment="1">
      <alignment horizontal="center" vertical="top"/>
    </xf>
    <xf numFmtId="41" fontId="12" fillId="0" borderId="2" xfId="3" applyNumberFormat="1" applyFont="1" applyBorder="1">
      <alignment vertical="center"/>
    </xf>
    <xf numFmtId="41" fontId="12" fillId="0" borderId="0" xfId="3" applyNumberFormat="1" applyFont="1" applyBorder="1" applyAlignment="1">
      <alignment vertical="center"/>
    </xf>
    <xf numFmtId="41" fontId="12" fillId="0" borderId="0" xfId="3" applyNumberFormat="1" applyFont="1" applyBorder="1" applyAlignment="1">
      <alignment horizontal="right" vertical="center"/>
    </xf>
    <xf numFmtId="41" fontId="9" fillId="0" borderId="0" xfId="15" applyNumberFormat="1" applyFont="1" applyBorder="1" applyAlignment="1">
      <alignment horizontal="right" vertical="center"/>
    </xf>
    <xf numFmtId="41" fontId="12" fillId="0" borderId="0" xfId="3" applyNumberFormat="1" applyFont="1" applyBorder="1">
      <alignment vertical="center"/>
    </xf>
    <xf numFmtId="0" fontId="7" fillId="0" borderId="0" xfId="3" applyFont="1" applyFill="1" applyAlignment="1">
      <alignment horizontal="center" vertical="center"/>
    </xf>
    <xf numFmtId="41" fontId="7" fillId="0" borderId="0" xfId="3" applyNumberFormat="1" applyFont="1" applyFill="1" applyAlignment="1">
      <alignment horizontal="center" vertical="center"/>
    </xf>
    <xf numFmtId="0" fontId="9" fillId="0" borderId="0" xfId="15" applyFont="1" applyAlignment="1">
      <alignment vertical="center"/>
    </xf>
    <xf numFmtId="41" fontId="9" fillId="0" borderId="11" xfId="18" applyNumberFormat="1" applyFont="1" applyBorder="1" applyAlignment="1">
      <alignment vertical="center"/>
    </xf>
    <xf numFmtId="41" fontId="9" fillId="0" borderId="11" xfId="17" applyNumberFormat="1" applyFont="1" applyFill="1" applyBorder="1" applyAlignment="1">
      <alignment horizontal="right" vertical="center"/>
    </xf>
    <xf numFmtId="41" fontId="9" fillId="0" borderId="11" xfId="17" applyNumberFormat="1" applyFont="1" applyBorder="1" applyAlignment="1">
      <alignment vertical="center"/>
    </xf>
    <xf numFmtId="41" fontId="9" fillId="0" borderId="0" xfId="17" applyNumberFormat="1" applyFont="1" applyBorder="1" applyAlignment="1">
      <alignment horizontal="right" vertical="center"/>
    </xf>
    <xf numFmtId="41" fontId="7" fillId="0" borderId="0" xfId="17" applyNumberFormat="1" applyFont="1" applyBorder="1" applyAlignment="1">
      <alignment horizontal="right" vertical="center"/>
    </xf>
    <xf numFmtId="0" fontId="9" fillId="0" borderId="0" xfId="15" applyFont="1" applyFill="1" applyAlignment="1">
      <alignment horizontal="center" vertical="center"/>
    </xf>
    <xf numFmtId="41" fontId="9" fillId="0" borderId="0" xfId="15" applyNumberFormat="1" applyFont="1" applyFill="1" applyAlignment="1">
      <alignment horizontal="center" vertical="center"/>
    </xf>
    <xf numFmtId="41" fontId="9" fillId="0" borderId="11" xfId="10" applyNumberFormat="1" applyFont="1" applyBorder="1" applyAlignment="1">
      <alignment horizontal="right" vertical="center"/>
    </xf>
    <xf numFmtId="41" fontId="9" fillId="0" borderId="0" xfId="17" applyNumberFormat="1" applyFont="1" applyFill="1" applyBorder="1" applyAlignment="1">
      <alignment horizontal="right" vertical="center"/>
    </xf>
    <xf numFmtId="41" fontId="7" fillId="0" borderId="0" xfId="17" applyNumberFormat="1" applyFont="1" applyFill="1" applyBorder="1" applyAlignment="1">
      <alignment horizontal="right" vertical="center"/>
    </xf>
    <xf numFmtId="0" fontId="9" fillId="0" borderId="11" xfId="15" applyFont="1" applyFill="1" applyBorder="1" applyAlignment="1">
      <alignment horizontal="center" vertical="center"/>
    </xf>
    <xf numFmtId="0" fontId="13" fillId="0" borderId="0" xfId="20" applyFont="1" applyAlignment="1">
      <alignment vertical="center"/>
    </xf>
    <xf numFmtId="0" fontId="44" fillId="0" borderId="0" xfId="21" applyFont="1" applyAlignment="1">
      <alignment horizontal="left"/>
    </xf>
    <xf numFmtId="0" fontId="44" fillId="0" borderId="0" xfId="22" quotePrefix="1" applyFont="1" applyAlignment="1">
      <alignment horizontal="left"/>
    </xf>
    <xf numFmtId="0" fontId="13" fillId="0" borderId="0" xfId="20" applyFont="1" applyAlignment="1">
      <alignment vertical="top"/>
    </xf>
    <xf numFmtId="0" fontId="44" fillId="0" borderId="0" xfId="20" applyFont="1" applyAlignment="1">
      <alignment vertical="center"/>
    </xf>
    <xf numFmtId="0" fontId="44" fillId="0" borderId="0" xfId="22" applyFont="1" applyAlignment="1">
      <alignment vertical="center"/>
    </xf>
    <xf numFmtId="0" fontId="56" fillId="0" borderId="0" xfId="22" applyFont="1" applyAlignment="1">
      <alignment vertical="center"/>
    </xf>
    <xf numFmtId="0" fontId="58" fillId="0" borderId="0" xfId="20" applyFont="1" applyAlignment="1">
      <alignment vertical="center"/>
    </xf>
    <xf numFmtId="0" fontId="9" fillId="0" borderId="0" xfId="20" applyFont="1" applyAlignment="1">
      <alignment vertical="center"/>
    </xf>
    <xf numFmtId="0" fontId="9" fillId="0" borderId="0" xfId="3" applyFont="1" applyFill="1" applyBorder="1">
      <alignment vertical="center"/>
    </xf>
    <xf numFmtId="0" fontId="44" fillId="0" borderId="0" xfId="26" applyFont="1" applyFill="1" applyBorder="1" applyAlignment="1">
      <alignment vertical="center" wrapText="1"/>
    </xf>
    <xf numFmtId="183" fontId="9" fillId="0" borderId="3" xfId="3" applyNumberFormat="1" applyFont="1" applyFill="1" applyBorder="1">
      <alignment vertical="center"/>
    </xf>
    <xf numFmtId="183" fontId="9" fillId="0" borderId="4" xfId="3" applyNumberFormat="1" applyFont="1" applyFill="1" applyBorder="1">
      <alignment vertical="center"/>
    </xf>
    <xf numFmtId="183" fontId="9" fillId="0" borderId="0" xfId="3" applyNumberFormat="1" applyFont="1" applyFill="1" applyBorder="1">
      <alignment vertical="center"/>
    </xf>
    <xf numFmtId="0" fontId="9" fillId="0" borderId="0" xfId="27" applyFont="1" applyBorder="1" applyAlignment="1">
      <alignment vertical="center" wrapText="1"/>
    </xf>
    <xf numFmtId="183" fontId="9" fillId="0" borderId="0" xfId="3" applyNumberFormat="1" applyFont="1" applyFill="1" applyBorder="1" applyAlignment="1">
      <alignment horizontal="right" vertical="center"/>
    </xf>
    <xf numFmtId="0" fontId="9" fillId="0" borderId="4" xfId="27" applyFont="1" applyBorder="1" applyAlignment="1">
      <alignment vertical="center" wrapText="1"/>
    </xf>
    <xf numFmtId="184" fontId="9" fillId="0" borderId="0" xfId="28" applyNumberFormat="1" applyFont="1" applyBorder="1" applyAlignment="1">
      <alignment horizontal="right" vertical="center" indent="1"/>
    </xf>
    <xf numFmtId="0" fontId="7" fillId="0" borderId="1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184" fontId="9" fillId="0" borderId="0" xfId="0" applyNumberFormat="1" applyFont="1" applyBorder="1" applyAlignment="1">
      <alignment horizontal="right" vertical="top" wrapText="1" indent="1"/>
    </xf>
    <xf numFmtId="184" fontId="7" fillId="0" borderId="0" xfId="0" applyNumberFormat="1" applyFont="1" applyBorder="1" applyAlignment="1">
      <alignment horizontal="right" vertical="top" wrapText="1" indent="1"/>
    </xf>
    <xf numFmtId="0" fontId="7" fillId="0" borderId="13" xfId="0" applyFont="1" applyBorder="1" applyAlignment="1">
      <alignment horizontal="center" vertical="center"/>
    </xf>
    <xf numFmtId="186" fontId="7" fillId="0" borderId="0" xfId="0" applyNumberFormat="1" applyFont="1" applyBorder="1" applyAlignment="1">
      <alignment horizontal="right" vertical="center" wrapText="1" indent="1"/>
    </xf>
    <xf numFmtId="182" fontId="7" fillId="0" borderId="0" xfId="0" applyNumberFormat="1" applyFont="1" applyBorder="1" applyAlignment="1">
      <alignment horizontal="right" vertical="center" wrapText="1" indent="1"/>
    </xf>
    <xf numFmtId="0" fontId="12" fillId="0" borderId="0" xfId="3" applyFont="1" applyAlignment="1">
      <alignment vertical="center"/>
    </xf>
    <xf numFmtId="0" fontId="12" fillId="0" borderId="0" xfId="3" applyFont="1" applyFill="1" applyBorder="1" applyAlignment="1">
      <alignment horizontal="right" vertical="center"/>
    </xf>
    <xf numFmtId="0" fontId="12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12" fillId="0" borderId="11" xfId="3" applyFont="1" applyBorder="1" applyAlignment="1">
      <alignment horizontal="center" vertical="center"/>
    </xf>
    <xf numFmtId="41" fontId="9" fillId="0" borderId="0" xfId="4" applyNumberFormat="1" applyFont="1" applyBorder="1" applyAlignment="1">
      <alignment horizontal="right" vertical="center"/>
    </xf>
    <xf numFmtId="41" fontId="9" fillId="0" borderId="2" xfId="4" applyNumberFormat="1" applyFont="1" applyBorder="1" applyAlignment="1">
      <alignment horizontal="right" vertical="center"/>
    </xf>
    <xf numFmtId="41" fontId="9" fillId="0" borderId="11" xfId="4" applyNumberFormat="1" applyFont="1" applyBorder="1" applyAlignment="1">
      <alignment horizontal="right" vertical="center"/>
    </xf>
    <xf numFmtId="41" fontId="9" fillId="0" borderId="1" xfId="4" applyNumberFormat="1" applyFont="1" applyBorder="1" applyAlignment="1">
      <alignment horizontal="right" vertical="center"/>
    </xf>
    <xf numFmtId="2" fontId="8" fillId="0" borderId="0" xfId="3" applyNumberFormat="1" applyFont="1" applyFill="1" applyBorder="1">
      <alignment vertical="center"/>
    </xf>
    <xf numFmtId="43" fontId="5" fillId="0" borderId="0" xfId="3" applyNumberFormat="1" applyFont="1" applyFill="1">
      <alignment vertical="center"/>
    </xf>
    <xf numFmtId="43" fontId="5" fillId="0" borderId="0" xfId="3" applyNumberFormat="1" applyFont="1">
      <alignment vertical="center"/>
    </xf>
    <xf numFmtId="43" fontId="7" fillId="0" borderId="0" xfId="3" applyNumberFormat="1" applyFont="1" applyBorder="1">
      <alignment vertical="center"/>
    </xf>
    <xf numFmtId="41" fontId="7" fillId="0" borderId="13" xfId="3" applyNumberFormat="1" applyFont="1" applyBorder="1" applyAlignment="1">
      <alignment horizontal="right" vertical="center"/>
    </xf>
    <xf numFmtId="0" fontId="5" fillId="0" borderId="10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41" fontId="7" fillId="0" borderId="0" xfId="3" applyNumberFormat="1" applyFont="1" applyBorder="1" applyAlignment="1">
      <alignment horizontal="right" vertical="center"/>
    </xf>
    <xf numFmtId="41" fontId="7" fillId="0" borderId="11" xfId="3" applyNumberFormat="1" applyFont="1" applyBorder="1" applyAlignment="1">
      <alignment horizontal="right" vertical="center"/>
    </xf>
    <xf numFmtId="0" fontId="9" fillId="0" borderId="10" xfId="5" applyFont="1" applyFill="1" applyBorder="1" applyAlignment="1">
      <alignment horizontal="center" vertical="center"/>
    </xf>
    <xf numFmtId="0" fontId="9" fillId="0" borderId="7" xfId="5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49" fontId="9" fillId="0" borderId="10" xfId="4" applyNumberFormat="1" applyFont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41" fontId="24" fillId="0" borderId="2" xfId="3" applyNumberFormat="1" applyFont="1" applyBorder="1" applyAlignment="1">
      <alignment horizontal="right" vertical="center"/>
    </xf>
    <xf numFmtId="41" fontId="5" fillId="0" borderId="13" xfId="3" applyNumberFormat="1" applyFont="1" applyBorder="1" applyAlignment="1">
      <alignment horizontal="right" vertical="center"/>
    </xf>
    <xf numFmtId="41" fontId="5" fillId="0" borderId="0" xfId="3" applyNumberFormat="1" applyFont="1" applyBorder="1" applyAlignment="1">
      <alignment horizontal="right" vertical="center"/>
    </xf>
    <xf numFmtId="41" fontId="5" fillId="0" borderId="2" xfId="3" applyNumberFormat="1" applyFont="1" applyBorder="1" applyAlignment="1">
      <alignment horizontal="right" vertical="center"/>
    </xf>
    <xf numFmtId="0" fontId="9" fillId="0" borderId="11" xfId="15" applyFont="1" applyBorder="1" applyAlignment="1">
      <alignment horizontal="center" vertical="center"/>
    </xf>
    <xf numFmtId="0" fontId="9" fillId="0" borderId="10" xfId="15" applyFont="1" applyBorder="1" applyAlignment="1">
      <alignment horizontal="center" vertical="center"/>
    </xf>
    <xf numFmtId="0" fontId="9" fillId="0" borderId="10" xfId="15" applyFont="1" applyFill="1" applyBorder="1" applyAlignment="1">
      <alignment horizontal="center" vertical="center"/>
    </xf>
    <xf numFmtId="41" fontId="12" fillId="0" borderId="13" xfId="3" applyNumberFormat="1" applyFont="1" applyBorder="1" applyAlignment="1">
      <alignment horizontal="right" vertical="center"/>
    </xf>
    <xf numFmtId="41" fontId="12" fillId="0" borderId="13" xfId="3" applyNumberFormat="1" applyFont="1" applyFill="1" applyBorder="1" applyAlignment="1">
      <alignment horizontal="right" vertical="center"/>
    </xf>
    <xf numFmtId="41" fontId="12" fillId="0" borderId="11" xfId="3" applyNumberFormat="1" applyFont="1" applyBorder="1" applyAlignment="1">
      <alignment horizontal="right" vertical="center"/>
    </xf>
    <xf numFmtId="41" fontId="12" fillId="0" borderId="0" xfId="3" applyNumberFormat="1" applyFont="1" applyFill="1" applyBorder="1" applyAlignment="1">
      <alignment horizontal="right" vertical="center"/>
    </xf>
    <xf numFmtId="41" fontId="7" fillId="0" borderId="0" xfId="3" applyNumberFormat="1" applyFont="1" applyBorder="1">
      <alignment vertical="center"/>
    </xf>
    <xf numFmtId="41" fontId="7" fillId="0" borderId="0" xfId="3" applyNumberFormat="1" applyFont="1" applyFill="1" applyBorder="1" applyAlignment="1">
      <alignment horizontal="right" vertical="center"/>
    </xf>
    <xf numFmtId="41" fontId="7" fillId="0" borderId="11" xfId="3" applyNumberFormat="1" applyFont="1" applyBorder="1">
      <alignment vertical="center"/>
    </xf>
    <xf numFmtId="41" fontId="7" fillId="0" borderId="13" xfId="3" applyNumberFormat="1" applyFont="1" applyFill="1" applyBorder="1" applyAlignment="1">
      <alignment horizontal="right" vertical="center"/>
    </xf>
    <xf numFmtId="41" fontId="7" fillId="0" borderId="11" xfId="3" applyNumberFormat="1" applyFont="1" applyFill="1" applyBorder="1" applyAlignment="1">
      <alignment horizontal="right" vertical="center"/>
    </xf>
    <xf numFmtId="0" fontId="12" fillId="0" borderId="13" xfId="3" applyFont="1" applyBorder="1">
      <alignment vertical="center"/>
    </xf>
    <xf numFmtId="0" fontId="9" fillId="0" borderId="0" xfId="5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43" fontId="9" fillId="0" borderId="0" xfId="4" applyNumberFormat="1" applyFont="1" applyBorder="1" applyAlignment="1">
      <alignment horizontal="right" vertical="center"/>
    </xf>
    <xf numFmtId="41" fontId="9" fillId="0" borderId="0" xfId="4" applyNumberFormat="1" applyFont="1" applyFill="1" applyBorder="1" applyAlignment="1">
      <alignment horizontal="right" vertical="center"/>
    </xf>
    <xf numFmtId="41" fontId="12" fillId="0" borderId="0" xfId="3" applyNumberFormat="1" applyFont="1" applyFill="1" applyBorder="1">
      <alignment vertical="center"/>
    </xf>
    <xf numFmtId="43" fontId="9" fillId="0" borderId="11" xfId="4" applyNumberFormat="1" applyFont="1" applyBorder="1" applyAlignment="1">
      <alignment horizontal="right" vertical="center"/>
    </xf>
    <xf numFmtId="0" fontId="13" fillId="0" borderId="0" xfId="7" applyFont="1" applyFill="1" applyBorder="1" applyAlignment="1">
      <alignment horizontal="distributed" vertical="center" wrapText="1"/>
    </xf>
    <xf numFmtId="0" fontId="27" fillId="0" borderId="11" xfId="7" applyFont="1" applyFill="1" applyBorder="1" applyAlignment="1">
      <alignment horizontal="distributed" vertical="center" wrapText="1"/>
    </xf>
    <xf numFmtId="0" fontId="7" fillId="0" borderId="10" xfId="3" applyFont="1" applyBorder="1" applyAlignment="1">
      <alignment horizontal="center" vertical="center"/>
    </xf>
    <xf numFmtId="43" fontId="7" fillId="0" borderId="10" xfId="3" applyNumberFormat="1" applyFont="1" applyBorder="1" applyAlignment="1">
      <alignment horizontal="center" vertical="center"/>
    </xf>
    <xf numFmtId="181" fontId="7" fillId="0" borderId="13" xfId="3" applyNumberFormat="1" applyFont="1" applyBorder="1" applyAlignment="1">
      <alignment horizontal="right" vertical="center"/>
    </xf>
    <xf numFmtId="43" fontId="7" fillId="0" borderId="13" xfId="3" applyNumberFormat="1" applyFont="1" applyBorder="1" applyAlignment="1">
      <alignment horizontal="right" vertical="center"/>
    </xf>
    <xf numFmtId="181" fontId="7" fillId="0" borderId="13" xfId="8" applyNumberFormat="1" applyFont="1" applyBorder="1" applyAlignment="1">
      <alignment horizontal="right" vertical="center"/>
    </xf>
    <xf numFmtId="181" fontId="7" fillId="0" borderId="13" xfId="8" applyNumberFormat="1" applyFont="1" applyBorder="1">
      <alignment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1" applyNumberFormat="1" applyFont="1" applyBorder="1" applyAlignment="1">
      <alignment horizontal="right" vertical="center"/>
    </xf>
    <xf numFmtId="181" fontId="7" fillId="0" borderId="0" xfId="1" applyNumberFormat="1" applyFont="1" applyBorder="1">
      <alignment vertical="center"/>
    </xf>
    <xf numFmtId="181" fontId="7" fillId="0" borderId="0" xfId="1" applyNumberFormat="1" applyFont="1" applyFill="1" applyBorder="1">
      <alignment vertical="center"/>
    </xf>
    <xf numFmtId="43" fontId="7" fillId="0" borderId="0" xfId="3" applyNumberFormat="1" applyFont="1" applyFill="1" applyBorder="1">
      <alignment vertical="center"/>
    </xf>
    <xf numFmtId="181" fontId="7" fillId="0" borderId="11" xfId="1" applyNumberFormat="1" applyFont="1" applyFill="1" applyBorder="1">
      <alignment vertical="center"/>
    </xf>
    <xf numFmtId="43" fontId="7" fillId="0" borderId="11" xfId="3" applyNumberFormat="1" applyFont="1" applyFill="1" applyBorder="1">
      <alignment vertical="center"/>
    </xf>
    <xf numFmtId="41" fontId="29" fillId="0" borderId="0" xfId="9" applyNumberFormat="1" applyFont="1" applyFill="1" applyBorder="1" applyAlignment="1">
      <alignment horizontal="right" vertical="center"/>
    </xf>
    <xf numFmtId="41" fontId="29" fillId="0" borderId="11" xfId="9" applyNumberFormat="1" applyFont="1" applyFill="1" applyBorder="1" applyAlignment="1">
      <alignment horizontal="right" vertical="center"/>
    </xf>
    <xf numFmtId="41" fontId="24" fillId="0" borderId="10" xfId="3" applyNumberFormat="1" applyFont="1" applyBorder="1" applyAlignment="1">
      <alignment horizontal="center" vertical="center"/>
    </xf>
    <xf numFmtId="43" fontId="24" fillId="0" borderId="10" xfId="3" applyNumberFormat="1" applyFont="1" applyBorder="1" applyAlignment="1">
      <alignment horizontal="center" vertical="center"/>
    </xf>
    <xf numFmtId="43" fontId="12" fillId="0" borderId="0" xfId="3" applyNumberFormat="1" applyFont="1" applyBorder="1" applyAlignment="1">
      <alignment horizontal="right" vertical="center"/>
    </xf>
    <xf numFmtId="41" fontId="7" fillId="0" borderId="0" xfId="10" applyNumberFormat="1" applyFont="1" applyBorder="1" applyAlignment="1">
      <alignment horizontal="right" vertical="center"/>
    </xf>
    <xf numFmtId="41" fontId="7" fillId="0" borderId="0" xfId="10" applyNumberFormat="1" applyFont="1" applyBorder="1">
      <alignment vertical="center"/>
    </xf>
    <xf numFmtId="41" fontId="7" fillId="0" borderId="0" xfId="3" quotePrefix="1" applyNumberFormat="1" applyFont="1" applyBorder="1" applyAlignment="1">
      <alignment horizontal="right" vertical="center"/>
    </xf>
    <xf numFmtId="43" fontId="12" fillId="0" borderId="11" xfId="3" applyNumberFormat="1" applyFont="1" applyBorder="1" applyAlignment="1">
      <alignment horizontal="right" vertical="center"/>
    </xf>
    <xf numFmtId="41" fontId="7" fillId="0" borderId="11" xfId="10" applyNumberFormat="1" applyFont="1" applyBorder="1">
      <alignment vertical="center"/>
    </xf>
    <xf numFmtId="0" fontId="5" fillId="0" borderId="0" xfId="5" applyFont="1" applyFill="1" applyBorder="1" applyAlignment="1">
      <alignment horizontal="center" vertical="center"/>
    </xf>
    <xf numFmtId="41" fontId="5" fillId="0" borderId="13" xfId="9" applyNumberFormat="1" applyFont="1" applyBorder="1" applyAlignment="1">
      <alignment vertical="center"/>
    </xf>
    <xf numFmtId="41" fontId="5" fillId="0" borderId="0" xfId="9" applyNumberFormat="1" applyFont="1" applyBorder="1" applyAlignment="1">
      <alignment vertical="center"/>
    </xf>
    <xf numFmtId="41" fontId="5" fillId="0" borderId="11" xfId="9" applyNumberFormat="1" applyFont="1" applyBorder="1" applyAlignment="1">
      <alignment vertical="center"/>
    </xf>
    <xf numFmtId="0" fontId="43" fillId="0" borderId="11" xfId="0" applyFont="1" applyBorder="1" applyAlignment="1">
      <alignment horizontal="right" vertical="center"/>
    </xf>
    <xf numFmtId="41" fontId="13" fillId="0" borderId="0" xfId="13" applyNumberFormat="1" applyFont="1" applyBorder="1" applyAlignment="1">
      <alignment horizontal="right" vertical="center"/>
    </xf>
    <xf numFmtId="41" fontId="13" fillId="0" borderId="0" xfId="9" applyNumberFormat="1" applyFont="1" applyBorder="1" applyAlignment="1">
      <alignment horizontal="right" vertical="center"/>
    </xf>
    <xf numFmtId="41" fontId="13" fillId="0" borderId="11" xfId="13" applyNumberFormat="1" applyFont="1" applyBorder="1" applyAlignment="1">
      <alignment horizontal="right" vertical="center"/>
    </xf>
    <xf numFmtId="41" fontId="13" fillId="0" borderId="11" xfId="13" applyNumberFormat="1" applyFont="1" applyFill="1" applyBorder="1" applyAlignment="1">
      <alignment horizontal="right" vertical="center"/>
    </xf>
    <xf numFmtId="41" fontId="9" fillId="0" borderId="13" xfId="13" applyNumberFormat="1" applyFont="1" applyBorder="1" applyAlignment="1">
      <alignment vertical="center"/>
    </xf>
    <xf numFmtId="41" fontId="9" fillId="0" borderId="13" xfId="13" applyNumberFormat="1" applyFont="1" applyBorder="1" applyAlignment="1">
      <alignment horizontal="right" vertical="center"/>
    </xf>
    <xf numFmtId="41" fontId="7" fillId="0" borderId="13" xfId="3" applyNumberFormat="1" applyFont="1" applyBorder="1">
      <alignment vertical="center"/>
    </xf>
    <xf numFmtId="41" fontId="9" fillId="0" borderId="0" xfId="9" applyNumberFormat="1" applyFont="1" applyBorder="1" applyAlignment="1">
      <alignment vertical="center"/>
    </xf>
    <xf numFmtId="41" fontId="9" fillId="0" borderId="0" xfId="9" applyNumberFormat="1" applyFont="1" applyBorder="1" applyAlignment="1">
      <alignment horizontal="right" vertical="center"/>
    </xf>
    <xf numFmtId="0" fontId="10" fillId="0" borderId="11" xfId="14" applyFont="1" applyFill="1" applyBorder="1" applyAlignment="1">
      <alignment horizontal="distributed" vertical="center"/>
    </xf>
    <xf numFmtId="0" fontId="7" fillId="0" borderId="13" xfId="3" applyFont="1" applyBorder="1">
      <alignment vertical="center"/>
    </xf>
    <xf numFmtId="0" fontId="5" fillId="0" borderId="13" xfId="3" applyFont="1" applyBorder="1">
      <alignment vertical="center"/>
    </xf>
    <xf numFmtId="0" fontId="10" fillId="0" borderId="10" xfId="5" applyFont="1" applyFill="1" applyBorder="1" applyAlignment="1">
      <alignment horizontal="center" vertical="center"/>
    </xf>
    <xf numFmtId="41" fontId="9" fillId="0" borderId="0" xfId="5" applyNumberFormat="1" applyFont="1" applyFill="1" applyBorder="1" applyAlignment="1">
      <alignment horizontal="right" vertical="center"/>
    </xf>
    <xf numFmtId="43" fontId="9" fillId="0" borderId="4" xfId="5" applyNumberFormat="1" applyFont="1" applyFill="1" applyBorder="1" applyAlignment="1">
      <alignment horizontal="right" vertical="center"/>
    </xf>
    <xf numFmtId="43" fontId="12" fillId="0" borderId="4" xfId="3" applyNumberFormat="1" applyFont="1" applyFill="1" applyBorder="1" applyAlignment="1">
      <alignment horizontal="right" vertical="center"/>
    </xf>
    <xf numFmtId="41" fontId="7" fillId="0" borderId="0" xfId="10" applyNumberFormat="1" applyFont="1" applyFill="1" applyBorder="1" applyAlignment="1">
      <alignment horizontal="right" vertical="center"/>
    </xf>
    <xf numFmtId="43" fontId="7" fillId="0" borderId="4" xfId="3" applyNumberFormat="1" applyFont="1" applyFill="1" applyBorder="1" applyAlignment="1">
      <alignment horizontal="right" vertical="center"/>
    </xf>
    <xf numFmtId="41" fontId="12" fillId="0" borderId="18" xfId="3" applyNumberFormat="1" applyFont="1" applyFill="1" applyBorder="1" applyAlignment="1">
      <alignment horizontal="right" vertical="center"/>
    </xf>
    <xf numFmtId="43" fontId="12" fillId="0" borderId="19" xfId="3" applyNumberFormat="1" applyFont="1" applyFill="1" applyBorder="1" applyAlignment="1">
      <alignment horizontal="right" vertical="center"/>
    </xf>
    <xf numFmtId="41" fontId="12" fillId="0" borderId="20" xfId="3" applyNumberFormat="1" applyFont="1" applyFill="1" applyBorder="1" applyAlignment="1">
      <alignment horizontal="right" vertical="center"/>
    </xf>
    <xf numFmtId="41" fontId="9" fillId="0" borderId="18" xfId="3" applyNumberFormat="1" applyFont="1" applyFill="1" applyBorder="1" applyAlignment="1">
      <alignment horizontal="right" vertical="center"/>
    </xf>
    <xf numFmtId="181" fontId="7" fillId="0" borderId="0" xfId="3" applyNumberFormat="1" applyFont="1" applyFill="1" applyBorder="1">
      <alignment vertical="center"/>
    </xf>
    <xf numFmtId="181" fontId="7" fillId="0" borderId="11" xfId="3" applyNumberFormat="1" applyFont="1" applyFill="1" applyBorder="1">
      <alignment vertical="center"/>
    </xf>
    <xf numFmtId="43" fontId="12" fillId="0" borderId="12" xfId="3" applyNumberFormat="1" applyFont="1" applyFill="1" applyBorder="1" applyAlignment="1">
      <alignment horizontal="right" vertical="center"/>
    </xf>
    <xf numFmtId="0" fontId="12" fillId="0" borderId="5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0" fillId="0" borderId="10" xfId="15" applyFont="1" applyBorder="1" applyAlignment="1">
      <alignment horizontal="center" vertical="center"/>
    </xf>
    <xf numFmtId="41" fontId="9" fillId="0" borderId="0" xfId="17" applyNumberFormat="1" applyFont="1" applyBorder="1" applyAlignment="1">
      <alignment vertical="center"/>
    </xf>
    <xf numFmtId="41" fontId="9" fillId="0" borderId="0" xfId="15" applyNumberFormat="1" applyFont="1" applyBorder="1" applyAlignment="1">
      <alignment vertical="center"/>
    </xf>
    <xf numFmtId="41" fontId="7" fillId="0" borderId="0" xfId="17" applyNumberFormat="1" applyFont="1" applyBorder="1">
      <alignment vertical="center"/>
    </xf>
    <xf numFmtId="41" fontId="55" fillId="0" borderId="0" xfId="3" applyNumberFormat="1" applyFont="1" applyBorder="1">
      <alignment vertical="center"/>
    </xf>
    <xf numFmtId="41" fontId="9" fillId="0" borderId="11" xfId="15" applyNumberFormat="1" applyFont="1" applyBorder="1" applyAlignment="1">
      <alignment horizontal="right" vertical="center"/>
    </xf>
    <xf numFmtId="41" fontId="7" fillId="0" borderId="11" xfId="17" applyNumberFormat="1" applyFont="1" applyBorder="1">
      <alignment vertical="center"/>
    </xf>
    <xf numFmtId="41" fontId="9" fillId="0" borderId="13" xfId="15" applyNumberFormat="1" applyFont="1" applyBorder="1" applyAlignment="1">
      <alignment horizontal="right" vertical="center"/>
    </xf>
    <xf numFmtId="41" fontId="12" fillId="0" borderId="13" xfId="3" applyNumberFormat="1" applyFont="1" applyBorder="1">
      <alignment vertical="center"/>
    </xf>
    <xf numFmtId="41" fontId="9" fillId="0" borderId="13" xfId="17" applyNumberFormat="1" applyFont="1" applyBorder="1" applyAlignment="1">
      <alignment vertical="center"/>
    </xf>
    <xf numFmtId="41" fontId="9" fillId="0" borderId="11" xfId="15" applyNumberFormat="1" applyFont="1" applyBorder="1" applyAlignment="1">
      <alignment vertical="center"/>
    </xf>
    <xf numFmtId="41" fontId="7" fillId="0" borderId="13" xfId="17" applyNumberFormat="1" applyFont="1" applyBorder="1">
      <alignment vertical="center"/>
    </xf>
    <xf numFmtId="41" fontId="12" fillId="0" borderId="11" xfId="3" applyNumberFormat="1" applyFont="1" applyBorder="1" applyAlignment="1">
      <alignment vertical="center"/>
    </xf>
    <xf numFmtId="0" fontId="9" fillId="0" borderId="0" xfId="14" applyFont="1" applyFill="1" applyBorder="1" applyAlignment="1">
      <alignment horizontal="right" vertical="center"/>
    </xf>
    <xf numFmtId="0" fontId="9" fillId="0" borderId="11" xfId="14" applyFont="1" applyFill="1" applyBorder="1" applyAlignment="1">
      <alignment horizontal="distributed" vertical="center"/>
    </xf>
    <xf numFmtId="181" fontId="9" fillId="0" borderId="0" xfId="17" applyNumberFormat="1" applyFont="1" applyFill="1" applyBorder="1" applyAlignment="1">
      <alignment horizontal="right" vertical="center"/>
    </xf>
    <xf numFmtId="41" fontId="9" fillId="0" borderId="0" xfId="10" applyNumberFormat="1" applyFont="1" applyBorder="1" applyAlignment="1">
      <alignment horizontal="right" vertical="center"/>
    </xf>
    <xf numFmtId="0" fontId="9" fillId="0" borderId="11" xfId="14" applyFont="1" applyFill="1" applyBorder="1" applyAlignment="1">
      <alignment horizontal="right" vertical="center"/>
    </xf>
    <xf numFmtId="181" fontId="9" fillId="0" borderId="11" xfId="17" applyNumberFormat="1" applyFont="1" applyFill="1" applyBorder="1" applyAlignment="1">
      <alignment horizontal="right" vertical="center"/>
    </xf>
    <xf numFmtId="41" fontId="7" fillId="0" borderId="11" xfId="17" applyNumberFormat="1" applyFont="1" applyFill="1" applyBorder="1" applyAlignment="1">
      <alignment horizontal="right" vertical="center"/>
    </xf>
    <xf numFmtId="41" fontId="9" fillId="0" borderId="0" xfId="18" applyNumberFormat="1" applyFont="1" applyBorder="1" applyAlignment="1">
      <alignment vertical="center"/>
    </xf>
    <xf numFmtId="41" fontId="9" fillId="0" borderId="11" xfId="17" applyNumberFormat="1" applyFont="1" applyBorder="1" applyAlignment="1">
      <alignment horizontal="right" vertical="center"/>
    </xf>
    <xf numFmtId="41" fontId="7" fillId="0" borderId="11" xfId="17" applyNumberFormat="1" applyFont="1" applyBorder="1" applyAlignment="1">
      <alignment horizontal="right" vertical="center"/>
    </xf>
    <xf numFmtId="0" fontId="44" fillId="0" borderId="0" xfId="20" applyFont="1" applyAlignment="1">
      <alignment horizontal="right"/>
    </xf>
    <xf numFmtId="0" fontId="13" fillId="0" borderId="13" xfId="25" applyFont="1" applyBorder="1" applyAlignment="1">
      <alignment horizontal="center" vertical="center"/>
    </xf>
    <xf numFmtId="0" fontId="13" fillId="0" borderId="10" xfId="25" applyFont="1" applyBorder="1" applyAlignment="1">
      <alignment horizontal="center" vertical="center"/>
    </xf>
    <xf numFmtId="49" fontId="13" fillId="0" borderId="0" xfId="24" quotePrefix="1" applyNumberFormat="1" applyFont="1" applyBorder="1" applyAlignment="1" applyProtection="1">
      <alignment horizontal="center" vertical="center"/>
      <protection locked="0"/>
    </xf>
    <xf numFmtId="182" fontId="13" fillId="0" borderId="0" xfId="23" applyNumberFormat="1" applyFont="1" applyBorder="1" applyAlignment="1">
      <alignment horizontal="center" vertical="center"/>
    </xf>
    <xf numFmtId="182" fontId="13" fillId="0" borderId="0" xfId="20" applyNumberFormat="1" applyFont="1" applyBorder="1" applyAlignment="1">
      <alignment horizontal="right" vertical="center" indent="1"/>
    </xf>
    <xf numFmtId="49" fontId="13" fillId="0" borderId="11" xfId="24" quotePrefix="1" applyNumberFormat="1" applyFont="1" applyBorder="1" applyAlignment="1" applyProtection="1">
      <alignment horizontal="center" vertical="center"/>
      <protection locked="0"/>
    </xf>
    <xf numFmtId="182" fontId="13" fillId="0" borderId="11" xfId="23" applyNumberFormat="1" applyFont="1" applyBorder="1" applyAlignment="1">
      <alignment horizontal="center" vertical="center"/>
    </xf>
    <xf numFmtId="182" fontId="13" fillId="0" borderId="11" xfId="20" applyNumberFormat="1" applyFont="1" applyBorder="1" applyAlignment="1">
      <alignment horizontal="right" vertical="center" indent="1"/>
    </xf>
    <xf numFmtId="0" fontId="41" fillId="0" borderId="0" xfId="22" quotePrefix="1" applyFont="1" applyAlignment="1">
      <alignment horizontal="left" vertical="center"/>
    </xf>
    <xf numFmtId="0" fontId="9" fillId="0" borderId="13" xfId="26" applyFont="1" applyFill="1" applyBorder="1" applyAlignment="1">
      <alignment horizontal="center" vertical="center" wrapText="1"/>
    </xf>
    <xf numFmtId="41" fontId="13" fillId="0" borderId="0" xfId="14" applyNumberFormat="1" applyFont="1" applyFill="1" applyBorder="1" applyAlignment="1">
      <alignment horizontal="right" vertical="center"/>
    </xf>
    <xf numFmtId="41" fontId="13" fillId="0" borderId="11" xfId="14" applyNumberFormat="1" applyFont="1" applyFill="1" applyBorder="1" applyAlignment="1">
      <alignment horizontal="right" vertical="center"/>
    </xf>
    <xf numFmtId="41" fontId="9" fillId="0" borderId="11" xfId="3" applyNumberFormat="1" applyFont="1" applyFill="1" applyBorder="1" applyAlignment="1">
      <alignment horizontal="right" vertical="center"/>
    </xf>
    <xf numFmtId="0" fontId="13" fillId="0" borderId="0" xfId="14" applyFont="1" applyFill="1" applyBorder="1" applyAlignment="1">
      <alignment horizontal="center" vertical="center"/>
    </xf>
    <xf numFmtId="41" fontId="9" fillId="0" borderId="13" xfId="3" applyNumberFormat="1" applyFont="1" applyFill="1" applyBorder="1" applyAlignment="1">
      <alignment horizontal="right" vertical="center" wrapText="1" indent="1"/>
    </xf>
    <xf numFmtId="41" fontId="9" fillId="0" borderId="0" xfId="3" applyNumberFormat="1" applyFont="1" applyFill="1" applyBorder="1" applyAlignment="1">
      <alignment horizontal="right" vertical="center" wrapText="1" indent="1"/>
    </xf>
    <xf numFmtId="41" fontId="9" fillId="0" borderId="0" xfId="27" applyNumberFormat="1" applyFont="1" applyBorder="1" applyAlignment="1">
      <alignment horizontal="right" vertical="center" wrapText="1" indent="1"/>
    </xf>
    <xf numFmtId="41" fontId="9" fillId="0" borderId="11" xfId="27" applyNumberFormat="1" applyFont="1" applyBorder="1" applyAlignment="1">
      <alignment horizontal="right" vertical="center" wrapText="1" indent="1"/>
    </xf>
    <xf numFmtId="41" fontId="9" fillId="0" borderId="11" xfId="3" applyNumberFormat="1" applyFont="1" applyFill="1" applyBorder="1" applyAlignment="1">
      <alignment horizontal="right" vertical="center" wrapText="1" indent="1"/>
    </xf>
    <xf numFmtId="41" fontId="5" fillId="0" borderId="13" xfId="3" applyNumberFormat="1" applyFont="1" applyFill="1" applyBorder="1" applyAlignment="1">
      <alignment horizontal="right" vertical="center"/>
    </xf>
    <xf numFmtId="41" fontId="5" fillId="0" borderId="0" xfId="3" quotePrefix="1" applyNumberFormat="1" applyFont="1" applyFill="1" applyBorder="1" applyAlignment="1">
      <alignment horizontal="right" vertical="center"/>
    </xf>
    <xf numFmtId="0" fontId="7" fillId="0" borderId="10" xfId="3" applyFont="1" applyFill="1" applyBorder="1" applyAlignment="1">
      <alignment horizontal="center" vertical="center"/>
    </xf>
    <xf numFmtId="41" fontId="7" fillId="0" borderId="0" xfId="3" quotePrefix="1" applyNumberFormat="1" applyFont="1" applyFill="1" applyBorder="1" applyAlignment="1">
      <alignment horizontal="right" vertical="center"/>
    </xf>
    <xf numFmtId="0" fontId="12" fillId="0" borderId="2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41" fontId="9" fillId="0" borderId="13" xfId="5" applyNumberFormat="1" applyFont="1" applyFill="1" applyBorder="1" applyAlignment="1">
      <alignment horizontal="right" vertical="center"/>
    </xf>
    <xf numFmtId="43" fontId="9" fillId="0" borderId="13" xfId="5" applyNumberFormat="1" applyFont="1" applyFill="1" applyBorder="1" applyAlignment="1">
      <alignment horizontal="right" vertical="center"/>
    </xf>
    <xf numFmtId="42" fontId="7" fillId="0" borderId="13" xfId="3" applyNumberFormat="1" applyFont="1" applyFill="1" applyBorder="1" applyAlignment="1">
      <alignment horizontal="right" vertical="center"/>
    </xf>
    <xf numFmtId="43" fontId="12" fillId="0" borderId="13" xfId="3" applyNumberFormat="1" applyFont="1" applyFill="1" applyBorder="1" applyAlignment="1">
      <alignment horizontal="right" vertical="center"/>
    </xf>
    <xf numFmtId="176" fontId="9" fillId="0" borderId="13" xfId="5" applyNumberFormat="1" applyFont="1" applyFill="1" applyBorder="1" applyAlignment="1">
      <alignment horizontal="right" vertical="center"/>
    </xf>
    <xf numFmtId="43" fontId="9" fillId="0" borderId="0" xfId="5" applyNumberFormat="1" applyFont="1" applyFill="1" applyBorder="1" applyAlignment="1">
      <alignment horizontal="right" vertical="center"/>
    </xf>
    <xf numFmtId="42" fontId="7" fillId="0" borderId="0" xfId="3" applyNumberFormat="1" applyFont="1" applyFill="1" applyBorder="1" applyAlignment="1">
      <alignment horizontal="right" vertical="center"/>
    </xf>
    <xf numFmtId="43" fontId="12" fillId="0" borderId="0" xfId="3" applyNumberFormat="1" applyFont="1" applyFill="1" applyBorder="1" applyAlignment="1">
      <alignment horizontal="right" vertical="center"/>
    </xf>
    <xf numFmtId="176" fontId="9" fillId="0" borderId="0" xfId="5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right" vertical="center"/>
    </xf>
    <xf numFmtId="41" fontId="12" fillId="0" borderId="11" xfId="3" applyNumberFormat="1" applyFont="1" applyFill="1" applyBorder="1" applyAlignment="1">
      <alignment horizontal="right" vertical="center"/>
    </xf>
    <xf numFmtId="43" fontId="12" fillId="0" borderId="11" xfId="3" applyNumberFormat="1" applyFont="1" applyFill="1" applyBorder="1" applyAlignment="1">
      <alignment horizontal="right" vertical="center"/>
    </xf>
    <xf numFmtId="42" fontId="7" fillId="0" borderId="11" xfId="3" applyNumberFormat="1" applyFont="1" applyFill="1" applyBorder="1" applyAlignment="1">
      <alignment horizontal="right" vertical="center"/>
    </xf>
    <xf numFmtId="177" fontId="12" fillId="0" borderId="11" xfId="3" applyNumberFormat="1" applyFont="1" applyFill="1" applyBorder="1" applyAlignment="1">
      <alignment horizontal="right" vertical="center"/>
    </xf>
    <xf numFmtId="41" fontId="7" fillId="0" borderId="11" xfId="3" applyNumberFormat="1" applyFont="1" applyFill="1" applyBorder="1">
      <alignment vertical="center"/>
    </xf>
    <xf numFmtId="41" fontId="9" fillId="0" borderId="11" xfId="5" applyNumberFormat="1" applyFont="1" applyFill="1" applyBorder="1" applyAlignment="1">
      <alignment horizontal="right" vertical="center"/>
    </xf>
    <xf numFmtId="176" fontId="12" fillId="0" borderId="11" xfId="3" applyNumberFormat="1" applyFont="1" applyFill="1" applyBorder="1" applyAlignment="1">
      <alignment horizontal="right" vertical="center"/>
    </xf>
    <xf numFmtId="177" fontId="12" fillId="0" borderId="2" xfId="3" applyNumberFormat="1" applyFont="1" applyFill="1" applyBorder="1" applyAlignment="1">
      <alignment horizontal="right" vertical="center"/>
    </xf>
    <xf numFmtId="177" fontId="12" fillId="0" borderId="1" xfId="3" applyNumberFormat="1" applyFont="1" applyFill="1" applyBorder="1" applyAlignment="1">
      <alignment horizontal="right" vertical="center"/>
    </xf>
    <xf numFmtId="41" fontId="7" fillId="0" borderId="2" xfId="3" applyNumberFormat="1" applyFont="1" applyFill="1" applyBorder="1">
      <alignment vertical="center"/>
    </xf>
    <xf numFmtId="41" fontId="7" fillId="0" borderId="1" xfId="3" applyNumberFormat="1" applyFont="1" applyFill="1" applyBorder="1">
      <alignment vertical="center"/>
    </xf>
    <xf numFmtId="0" fontId="8" fillId="0" borderId="10" xfId="3" applyFont="1" applyFill="1" applyBorder="1" applyAlignment="1">
      <alignment horizontal="center" vertical="center"/>
    </xf>
    <xf numFmtId="43" fontId="7" fillId="0" borderId="13" xfId="3" applyNumberFormat="1" applyFont="1" applyFill="1" applyBorder="1">
      <alignment vertical="center"/>
    </xf>
    <xf numFmtId="43" fontId="7" fillId="0" borderId="0" xfId="3" applyNumberFormat="1" applyFont="1" applyFill="1" applyBorder="1" applyAlignment="1">
      <alignment horizontal="right" vertical="center"/>
    </xf>
    <xf numFmtId="43" fontId="7" fillId="0" borderId="13" xfId="3" applyNumberFormat="1" applyFont="1" applyBorder="1">
      <alignment vertical="center"/>
    </xf>
    <xf numFmtId="0" fontId="30" fillId="0" borderId="10" xfId="3" applyFont="1" applyBorder="1" applyAlignment="1">
      <alignment horizontal="center" vertical="center"/>
    </xf>
    <xf numFmtId="41" fontId="12" fillId="0" borderId="4" xfId="3" applyNumberFormat="1" applyFont="1" applyFill="1" applyBorder="1" applyAlignment="1">
      <alignment horizontal="right" vertical="center"/>
    </xf>
    <xf numFmtId="41" fontId="9" fillId="0" borderId="4" xfId="5" applyNumberFormat="1" applyFont="1" applyFill="1" applyBorder="1" applyAlignment="1">
      <alignment horizontal="right" vertical="center"/>
    </xf>
    <xf numFmtId="41" fontId="7" fillId="0" borderId="4" xfId="3" applyNumberFormat="1" applyFont="1" applyFill="1" applyBorder="1">
      <alignment vertical="center"/>
    </xf>
    <xf numFmtId="181" fontId="7" fillId="0" borderId="2" xfId="3" applyNumberFormat="1" applyFont="1" applyFill="1" applyBorder="1">
      <alignment vertical="center"/>
    </xf>
    <xf numFmtId="181" fontId="7" fillId="0" borderId="4" xfId="3" applyNumberFormat="1" applyFont="1" applyFill="1" applyBorder="1">
      <alignment vertical="center"/>
    </xf>
    <xf numFmtId="181" fontId="7" fillId="0" borderId="1" xfId="3" applyNumberFormat="1" applyFont="1" applyFill="1" applyBorder="1">
      <alignment vertical="center"/>
    </xf>
    <xf numFmtId="181" fontId="7" fillId="0" borderId="12" xfId="3" applyNumberFormat="1" applyFont="1" applyFill="1" applyBorder="1">
      <alignment vertical="center"/>
    </xf>
    <xf numFmtId="0" fontId="8" fillId="0" borderId="0" xfId="7" applyFont="1" applyFill="1" applyBorder="1" applyAlignment="1">
      <alignment horizontal="distributed" vertical="center" wrapText="1"/>
    </xf>
    <xf numFmtId="0" fontId="27" fillId="0" borderId="0" xfId="7" applyFont="1" applyFill="1" applyBorder="1" applyAlignment="1">
      <alignment horizontal="distributed" vertical="center" wrapText="1"/>
    </xf>
    <xf numFmtId="0" fontId="29" fillId="0" borderId="10" xfId="3" applyFont="1" applyFill="1" applyBorder="1" applyAlignment="1">
      <alignment horizontal="center" vertical="center"/>
    </xf>
    <xf numFmtId="41" fontId="24" fillId="0" borderId="2" xfId="3" applyNumberFormat="1" applyFont="1" applyBorder="1" applyAlignment="1">
      <alignment horizontal="left" vertical="center"/>
    </xf>
    <xf numFmtId="0" fontId="30" fillId="0" borderId="10" xfId="3" applyFont="1" applyFill="1" applyBorder="1" applyAlignment="1">
      <alignment horizontal="center" vertical="center"/>
    </xf>
    <xf numFmtId="0" fontId="30" fillId="0" borderId="0" xfId="7" applyFont="1" applyFill="1" applyBorder="1" applyAlignment="1">
      <alignment horizontal="distributed" vertical="center" wrapText="1"/>
    </xf>
    <xf numFmtId="41" fontId="12" fillId="0" borderId="13" xfId="3" applyNumberFormat="1" applyFont="1" applyBorder="1" applyAlignment="1">
      <alignment horizontal="right" vertical="center" wrapText="1" readingOrder="1"/>
    </xf>
    <xf numFmtId="3" fontId="7" fillId="0" borderId="0" xfId="31" applyNumberFormat="1" applyFont="1" applyBorder="1" applyAlignment="1">
      <alignment horizontal="right" vertical="center" wrapText="1" readingOrder="1"/>
    </xf>
    <xf numFmtId="43" fontId="12" fillId="0" borderId="0" xfId="31" applyNumberFormat="1" applyFont="1" applyFill="1" applyBorder="1" applyAlignment="1">
      <alignment horizontal="right" vertical="center" wrapText="1" readingOrder="1"/>
    </xf>
    <xf numFmtId="41" fontId="7" fillId="0" borderId="0" xfId="31" applyNumberFormat="1" applyFont="1" applyFill="1" applyBorder="1" applyAlignment="1">
      <alignment horizontal="right" vertical="center" wrapText="1" readingOrder="1"/>
    </xf>
    <xf numFmtId="3" fontId="12" fillId="0" borderId="0" xfId="31" applyNumberFormat="1" applyFont="1" applyFill="1" applyBorder="1" applyAlignment="1">
      <alignment horizontal="right" vertical="center" wrapText="1" readingOrder="1"/>
    </xf>
    <xf numFmtId="41" fontId="12" fillId="0" borderId="0" xfId="31" applyNumberFormat="1" applyFont="1" applyFill="1" applyBorder="1" applyAlignment="1">
      <alignment horizontal="right" vertical="center" wrapText="1" readingOrder="1"/>
    </xf>
    <xf numFmtId="0" fontId="30" fillId="0" borderId="0" xfId="7" applyFont="1" applyFill="1" applyAlignment="1">
      <alignment horizontal="distributed" vertical="center" wrapText="1"/>
    </xf>
    <xf numFmtId="41" fontId="12" fillId="0" borderId="0" xfId="3" applyNumberFormat="1" applyFont="1" applyBorder="1" applyAlignment="1">
      <alignment horizontal="right" vertical="center" wrapText="1" readingOrder="1"/>
    </xf>
    <xf numFmtId="43" fontId="9" fillId="0" borderId="0" xfId="7" applyNumberFormat="1" applyFont="1" applyFill="1" applyAlignment="1">
      <alignment horizontal="right" vertical="center" wrapText="1" readingOrder="1"/>
    </xf>
    <xf numFmtId="41" fontId="7" fillId="0" borderId="0" xfId="31" applyNumberFormat="1" applyFont="1" applyBorder="1" applyAlignment="1">
      <alignment horizontal="right" vertical="center" wrapText="1" readingOrder="1"/>
    </xf>
    <xf numFmtId="41" fontId="12" fillId="0" borderId="0" xfId="31" applyNumberFormat="1" applyFont="1" applyBorder="1" applyAlignment="1">
      <alignment horizontal="right" vertical="center" wrapText="1" readingOrder="1"/>
    </xf>
    <xf numFmtId="3" fontId="12" fillId="0" borderId="0" xfId="31" applyNumberFormat="1" applyFont="1" applyBorder="1" applyAlignment="1">
      <alignment horizontal="right" vertical="center" wrapText="1" readingOrder="1"/>
    </xf>
    <xf numFmtId="0" fontId="31" fillId="0" borderId="0" xfId="7" applyFont="1" applyFill="1" applyBorder="1" applyAlignment="1">
      <alignment horizontal="distributed" vertical="center" wrapText="1"/>
    </xf>
    <xf numFmtId="41" fontId="7" fillId="0" borderId="0" xfId="0" applyNumberFormat="1" applyFont="1" applyAlignment="1">
      <alignment horizontal="right" vertical="center" wrapText="1" readingOrder="1"/>
    </xf>
    <xf numFmtId="0" fontId="32" fillId="0" borderId="0" xfId="7" applyFont="1" applyFill="1" applyBorder="1" applyAlignment="1">
      <alignment horizontal="distributed" vertical="center" wrapText="1"/>
    </xf>
    <xf numFmtId="4" fontId="9" fillId="0" borderId="0" xfId="7" applyNumberFormat="1" applyFont="1" applyFill="1" applyAlignment="1">
      <alignment horizontal="right" vertical="center" wrapText="1" readingOrder="1"/>
    </xf>
    <xf numFmtId="41" fontId="12" fillId="0" borderId="0" xfId="3" applyNumberFormat="1" applyFont="1" applyFill="1" applyBorder="1" applyAlignment="1">
      <alignment horizontal="right" vertical="center" wrapText="1" readingOrder="1"/>
    </xf>
    <xf numFmtId="41" fontId="12" fillId="0" borderId="11" xfId="3" applyNumberFormat="1" applyFont="1" applyBorder="1" applyAlignment="1">
      <alignment horizontal="right" vertical="center" wrapText="1" readingOrder="1"/>
    </xf>
    <xf numFmtId="3" fontId="7" fillId="0" borderId="11" xfId="31" applyNumberFormat="1" applyFont="1" applyBorder="1" applyAlignment="1">
      <alignment horizontal="right" vertical="center" wrapText="1" readingOrder="1"/>
    </xf>
    <xf numFmtId="43" fontId="12" fillId="0" borderId="11" xfId="31" applyNumberFormat="1" applyFont="1" applyFill="1" applyBorder="1" applyAlignment="1">
      <alignment horizontal="right" vertical="center" wrapText="1" readingOrder="1"/>
    </xf>
    <xf numFmtId="4" fontId="9" fillId="0" borderId="11" xfId="7" applyNumberFormat="1" applyFont="1" applyFill="1" applyBorder="1" applyAlignment="1">
      <alignment horizontal="right" vertical="center" wrapText="1" readingOrder="1"/>
    </xf>
    <xf numFmtId="41" fontId="7" fillId="0" borderId="11" xfId="31" applyNumberFormat="1" applyFont="1" applyBorder="1" applyAlignment="1">
      <alignment horizontal="right" vertical="center" wrapText="1" readingOrder="1"/>
    </xf>
    <xf numFmtId="3" fontId="12" fillId="0" borderId="11" xfId="31" applyNumberFormat="1" applyFont="1" applyBorder="1" applyAlignment="1">
      <alignment horizontal="right" vertical="center" wrapText="1" readingOrder="1"/>
    </xf>
    <xf numFmtId="41" fontId="29" fillId="0" borderId="0" xfId="31" applyNumberFormat="1" applyFont="1" applyFill="1" applyBorder="1">
      <alignment vertical="center"/>
    </xf>
    <xf numFmtId="41" fontId="30" fillId="0" borderId="0" xfId="31" applyNumberFormat="1" applyFont="1" applyFill="1" applyBorder="1" applyAlignment="1">
      <alignment horizontal="right" vertical="center"/>
    </xf>
    <xf numFmtId="0" fontId="66" fillId="0" borderId="0" xfId="7" applyFont="1" applyFill="1" applyBorder="1" applyAlignment="1">
      <alignment horizontal="distributed" vertical="center" wrapText="1"/>
    </xf>
    <xf numFmtId="0" fontId="66" fillId="0" borderId="11" xfId="7" applyFont="1" applyFill="1" applyBorder="1" applyAlignment="1">
      <alignment horizontal="distributed" vertical="center" wrapText="1"/>
    </xf>
    <xf numFmtId="41" fontId="29" fillId="0" borderId="13" xfId="9" applyNumberFormat="1" applyFont="1" applyFill="1" applyBorder="1" applyAlignment="1">
      <alignment horizontal="right" vertical="center"/>
    </xf>
    <xf numFmtId="41" fontId="29" fillId="0" borderId="11" xfId="31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181" fontId="7" fillId="0" borderId="0" xfId="31" applyNumberFormat="1" applyFont="1" applyFill="1" applyBorder="1">
      <alignment vertical="center"/>
    </xf>
    <xf numFmtId="0" fontId="33" fillId="0" borderId="0" xfId="7" applyFont="1" applyFill="1" applyBorder="1" applyAlignment="1">
      <alignment horizontal="distributed" vertical="center" wrapText="1"/>
    </xf>
    <xf numFmtId="0" fontId="9" fillId="0" borderId="0" xfId="0" applyFont="1" applyBorder="1" applyAlignment="1">
      <alignment horizontal="center" vertical="top" wrapText="1"/>
    </xf>
    <xf numFmtId="184" fontId="9" fillId="0" borderId="0" xfId="0" applyNumberFormat="1" applyFont="1" applyFill="1" applyBorder="1" applyAlignment="1">
      <alignment horizontal="right" vertical="center" wrapText="1" indent="1"/>
    </xf>
    <xf numFmtId="184" fontId="9" fillId="0" borderId="0" xfId="0" applyNumberFormat="1" applyFont="1" applyBorder="1" applyAlignment="1">
      <alignment horizontal="right" vertical="center" wrapText="1" indent="1"/>
    </xf>
    <xf numFmtId="184" fontId="7" fillId="0" borderId="0" xfId="0" applyNumberFormat="1" applyFont="1" applyFill="1" applyBorder="1" applyAlignment="1">
      <alignment horizontal="right" vertical="center" wrapText="1" indent="1"/>
    </xf>
    <xf numFmtId="0" fontId="9" fillId="0" borderId="11" xfId="0" applyFont="1" applyBorder="1" applyAlignment="1">
      <alignment horizontal="center" vertical="top" wrapText="1"/>
    </xf>
    <xf numFmtId="184" fontId="9" fillId="0" borderId="11" xfId="0" applyNumberFormat="1" applyFont="1" applyBorder="1" applyAlignment="1">
      <alignment horizontal="right" vertical="center" wrapText="1" indent="1"/>
    </xf>
    <xf numFmtId="184" fontId="9" fillId="0" borderId="11" xfId="28" applyNumberFormat="1" applyFont="1" applyBorder="1" applyAlignment="1">
      <alignment horizontal="right" vertical="center" indent="1"/>
    </xf>
    <xf numFmtId="184" fontId="7" fillId="0" borderId="0" xfId="0" applyNumberFormat="1" applyFont="1" applyBorder="1" applyAlignment="1">
      <alignment horizontal="right" vertical="center" indent="1"/>
    </xf>
    <xf numFmtId="184" fontId="9" fillId="0" borderId="0" xfId="0" applyNumberFormat="1" applyFont="1" applyBorder="1" applyAlignment="1">
      <alignment horizontal="right" indent="1"/>
    </xf>
    <xf numFmtId="185" fontId="7" fillId="0" borderId="0" xfId="0" applyNumberFormat="1" applyFont="1" applyBorder="1" applyAlignment="1">
      <alignment horizontal="right" vertical="center"/>
    </xf>
    <xf numFmtId="185" fontId="9" fillId="0" borderId="0" xfId="0" applyNumberFormat="1" applyFont="1" applyBorder="1" applyAlignment="1">
      <alignment horizontal="right"/>
    </xf>
    <xf numFmtId="185" fontId="7" fillId="0" borderId="0" xfId="0" applyNumberFormat="1" applyFont="1" applyBorder="1" applyAlignment="1">
      <alignment horizontal="right" vertical="center" indent="1"/>
    </xf>
    <xf numFmtId="185" fontId="7" fillId="0" borderId="0" xfId="0" applyNumberFormat="1" applyFont="1" applyFill="1" applyBorder="1" applyAlignment="1">
      <alignment horizontal="right" vertical="center" indent="1"/>
    </xf>
    <xf numFmtId="185" fontId="9" fillId="0" borderId="0" xfId="0" applyNumberFormat="1" applyFont="1" applyBorder="1" applyAlignment="1">
      <alignment horizontal="right" vertical="center" indent="1"/>
    </xf>
    <xf numFmtId="187" fontId="7" fillId="0" borderId="0" xfId="0" applyNumberFormat="1" applyFont="1" applyBorder="1" applyAlignment="1">
      <alignment vertical="center"/>
    </xf>
    <xf numFmtId="187" fontId="7" fillId="0" borderId="0" xfId="0" applyNumberFormat="1" applyFont="1" applyFill="1" applyBorder="1">
      <alignment vertical="center"/>
    </xf>
    <xf numFmtId="187" fontId="5" fillId="0" borderId="0" xfId="0" applyNumberFormat="1" applyFont="1" applyBorder="1">
      <alignment vertical="center"/>
    </xf>
    <xf numFmtId="186" fontId="7" fillId="0" borderId="0" xfId="0" applyNumberFormat="1" applyFont="1" applyFill="1" applyBorder="1" applyAlignment="1">
      <alignment horizontal="right" vertical="center" wrapText="1" indent="1"/>
    </xf>
    <xf numFmtId="184" fontId="7" fillId="0" borderId="0" xfId="0" applyNumberFormat="1" applyFont="1" applyFill="1" applyBorder="1" applyAlignment="1">
      <alignment horizontal="right" vertical="top" wrapText="1" indent="1"/>
    </xf>
    <xf numFmtId="184" fontId="9" fillId="0" borderId="0" xfId="0" applyNumberFormat="1" applyFont="1" applyFill="1" applyBorder="1" applyAlignment="1">
      <alignment horizontal="right" vertical="top" wrapText="1" indent="1"/>
    </xf>
    <xf numFmtId="184" fontId="7" fillId="0" borderId="11" xfId="0" applyNumberFormat="1" applyFont="1" applyFill="1" applyBorder="1" applyAlignment="1">
      <alignment horizontal="right" vertical="top" wrapText="1" indent="1"/>
    </xf>
    <xf numFmtId="184" fontId="9" fillId="0" borderId="11" xfId="0" applyNumberFormat="1" applyFont="1" applyBorder="1" applyAlignment="1">
      <alignment horizontal="right" vertical="top" wrapText="1" indent="1"/>
    </xf>
    <xf numFmtId="184" fontId="7" fillId="0" borderId="11" xfId="0" applyNumberFormat="1" applyFont="1" applyBorder="1" applyAlignment="1">
      <alignment horizontal="right" vertical="center" indent="1"/>
    </xf>
    <xf numFmtId="184" fontId="9" fillId="0" borderId="11" xfId="0" applyNumberFormat="1" applyFont="1" applyBorder="1" applyAlignment="1">
      <alignment horizontal="right" indent="1"/>
    </xf>
    <xf numFmtId="185" fontId="7" fillId="0" borderId="11" xfId="0" applyNumberFormat="1" applyFont="1" applyBorder="1" applyAlignment="1">
      <alignment horizontal="right" vertical="center"/>
    </xf>
    <xf numFmtId="187" fontId="7" fillId="0" borderId="11" xfId="0" applyNumberFormat="1" applyFont="1" applyFill="1" applyBorder="1">
      <alignment vertical="center"/>
    </xf>
    <xf numFmtId="185" fontId="9" fillId="0" borderId="11" xfId="0" applyNumberFormat="1" applyFont="1" applyBorder="1" applyAlignment="1">
      <alignment horizontal="right"/>
    </xf>
    <xf numFmtId="187" fontId="5" fillId="0" borderId="11" xfId="0" applyNumberFormat="1" applyFont="1" applyBorder="1">
      <alignment vertical="center"/>
    </xf>
    <xf numFmtId="185" fontId="7" fillId="0" borderId="11" xfId="0" applyNumberFormat="1" applyFont="1" applyBorder="1" applyAlignment="1">
      <alignment horizontal="right" vertical="center" indent="1"/>
    </xf>
    <xf numFmtId="185" fontId="7" fillId="0" borderId="11" xfId="0" applyNumberFormat="1" applyFont="1" applyFill="1" applyBorder="1" applyAlignment="1">
      <alignment horizontal="right" vertical="center" indent="1"/>
    </xf>
    <xf numFmtId="185" fontId="9" fillId="0" borderId="11" xfId="0" applyNumberFormat="1" applyFont="1" applyBorder="1" applyAlignment="1">
      <alignment horizontal="right" vertical="center" indent="1"/>
    </xf>
    <xf numFmtId="187" fontId="7" fillId="0" borderId="11" xfId="0" applyNumberFormat="1" applyFont="1" applyBorder="1" applyAlignment="1">
      <alignment vertical="center"/>
    </xf>
    <xf numFmtId="182" fontId="9" fillId="0" borderId="11" xfId="0" applyNumberFormat="1" applyFont="1" applyBorder="1" applyAlignment="1">
      <alignment horizontal="right" vertical="center" wrapText="1" indent="1"/>
    </xf>
    <xf numFmtId="184" fontId="7" fillId="0" borderId="11" xfId="0" applyNumberFormat="1" applyFont="1" applyFill="1" applyBorder="1" applyAlignment="1">
      <alignment horizontal="right" vertical="center" wrapText="1" indent="1"/>
    </xf>
    <xf numFmtId="0" fontId="12" fillId="0" borderId="0" xfId="3" applyFont="1">
      <alignment vertical="center"/>
    </xf>
    <xf numFmtId="41" fontId="7" fillId="0" borderId="0" xfId="0" applyNumberFormat="1" applyFont="1" applyBorder="1" applyAlignment="1">
      <alignment horizontal="right" vertical="center" indent="1"/>
    </xf>
    <xf numFmtId="186" fontId="7" fillId="0" borderId="11" xfId="0" applyNumberFormat="1" applyFont="1" applyFill="1" applyBorder="1" applyAlignment="1">
      <alignment horizontal="right" vertical="center" wrapText="1" indent="1"/>
    </xf>
    <xf numFmtId="186" fontId="7" fillId="0" borderId="11" xfId="0" applyNumberFormat="1" applyFont="1" applyBorder="1" applyAlignment="1">
      <alignment horizontal="right" vertical="center" wrapText="1" indent="1"/>
    </xf>
    <xf numFmtId="0" fontId="12" fillId="0" borderId="13" xfId="3" applyFont="1" applyBorder="1" applyAlignment="1">
      <alignment vertical="center"/>
    </xf>
    <xf numFmtId="0" fontId="9" fillId="0" borderId="10" xfId="3" applyFont="1" applyBorder="1" applyAlignment="1">
      <alignment horizontal="center" vertical="top" wrapText="1"/>
    </xf>
    <xf numFmtId="0" fontId="12" fillId="0" borderId="10" xfId="3" applyFont="1" applyBorder="1" applyAlignment="1">
      <alignment horizontal="center" vertical="top" wrapText="1"/>
    </xf>
    <xf numFmtId="41" fontId="9" fillId="0" borderId="0" xfId="0" applyNumberFormat="1" applyFont="1" applyFill="1" applyBorder="1">
      <alignment vertical="center"/>
    </xf>
    <xf numFmtId="41" fontId="9" fillId="0" borderId="0" xfId="0" applyNumberFormat="1" applyFont="1" applyBorder="1">
      <alignment vertical="center"/>
    </xf>
    <xf numFmtId="41" fontId="9" fillId="0" borderId="0" xfId="0" applyNumberFormat="1" applyFont="1" applyBorder="1" applyAlignment="1">
      <alignment horizontal="right" vertical="center"/>
    </xf>
    <xf numFmtId="41" fontId="9" fillId="0" borderId="11" xfId="0" applyNumberFormat="1" applyFont="1" applyFill="1" applyBorder="1">
      <alignment vertical="center"/>
    </xf>
    <xf numFmtId="41" fontId="9" fillId="0" borderId="11" xfId="0" applyNumberFormat="1" applyFont="1" applyBorder="1" applyAlignment="1">
      <alignment horizontal="right" vertical="center"/>
    </xf>
    <xf numFmtId="0" fontId="43" fillId="0" borderId="0" xfId="0" applyFont="1" applyBorder="1" applyAlignment="1">
      <alignment horizontal="right" vertical="center"/>
    </xf>
    <xf numFmtId="0" fontId="68" fillId="0" borderId="0" xfId="3" applyFont="1">
      <alignment vertical="center"/>
    </xf>
    <xf numFmtId="0" fontId="12" fillId="0" borderId="0" xfId="3" applyFont="1" applyAlignment="1">
      <alignment horizontal="right" vertical="top"/>
    </xf>
    <xf numFmtId="0" fontId="7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/>
    </xf>
    <xf numFmtId="0" fontId="9" fillId="0" borderId="10" xfId="5" applyFont="1" applyFill="1" applyBorder="1" applyAlignment="1">
      <alignment horizontal="center" vertical="center"/>
    </xf>
    <xf numFmtId="0" fontId="9" fillId="0" borderId="13" xfId="5" applyFont="1" applyFill="1" applyBorder="1" applyAlignment="1">
      <alignment horizontal="center" vertical="center"/>
    </xf>
    <xf numFmtId="0" fontId="9" fillId="0" borderId="7" xfId="5" applyFont="1" applyFill="1" applyBorder="1" applyAlignment="1">
      <alignment horizontal="center" vertical="center"/>
    </xf>
    <xf numFmtId="0" fontId="21" fillId="0" borderId="0" xfId="3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78" fontId="12" fillId="0" borderId="11" xfId="3" applyNumberFormat="1" applyFont="1" applyBorder="1" applyAlignment="1">
      <alignment horizontal="right" vertical="center"/>
    </xf>
    <xf numFmtId="41" fontId="7" fillId="0" borderId="11" xfId="3" quotePrefix="1" applyNumberFormat="1" applyFont="1" applyBorder="1" applyAlignment="1">
      <alignment horizontal="right" vertical="center"/>
    </xf>
    <xf numFmtId="41" fontId="7" fillId="0" borderId="11" xfId="3" applyNumberFormat="1" applyFont="1" applyBorder="1" applyAlignment="1">
      <alignment horizontal="right" vertical="center"/>
    </xf>
    <xf numFmtId="0" fontId="17" fillId="0" borderId="0" xfId="3" applyFont="1" applyFill="1" applyBorder="1" applyAlignment="1">
      <alignment horizontal="center" vertical="center"/>
    </xf>
    <xf numFmtId="10" fontId="12" fillId="0" borderId="11" xfId="3" quotePrefix="1" applyNumberFormat="1" applyFont="1" applyBorder="1" applyAlignment="1">
      <alignment horizontal="right" vertical="center"/>
    </xf>
    <xf numFmtId="0" fontId="12" fillId="0" borderId="11" xfId="3" applyFont="1" applyBorder="1" applyAlignment="1">
      <alignment horizontal="right" vertical="center"/>
    </xf>
    <xf numFmtId="177" fontId="12" fillId="0" borderId="0" xfId="3" applyNumberFormat="1" applyFont="1" applyBorder="1" applyAlignment="1">
      <alignment horizontal="right" vertical="center"/>
    </xf>
    <xf numFmtId="41" fontId="7" fillId="0" borderId="0" xfId="3" quotePrefix="1" applyNumberFormat="1" applyFont="1" applyBorder="1" applyAlignment="1">
      <alignment horizontal="right" vertical="center"/>
    </xf>
    <xf numFmtId="41" fontId="7" fillId="0" borderId="0" xfId="3" applyNumberFormat="1" applyFont="1" applyBorder="1" applyAlignment="1">
      <alignment horizontal="right" vertical="center"/>
    </xf>
    <xf numFmtId="10" fontId="12" fillId="0" borderId="0" xfId="3" applyNumberFormat="1" applyFont="1" applyBorder="1" applyAlignment="1">
      <alignment horizontal="right" vertical="center"/>
    </xf>
    <xf numFmtId="10" fontId="12" fillId="0" borderId="0" xfId="3" quotePrefix="1" applyNumberFormat="1" applyFont="1" applyBorder="1" applyAlignment="1">
      <alignment horizontal="right" vertical="center"/>
    </xf>
    <xf numFmtId="177" fontId="12" fillId="0" borderId="13" xfId="3" applyNumberFormat="1" applyFont="1" applyBorder="1" applyAlignment="1">
      <alignment horizontal="right" vertical="center"/>
    </xf>
    <xf numFmtId="41" fontId="7" fillId="0" borderId="13" xfId="3" quotePrefix="1" applyNumberFormat="1" applyFont="1" applyBorder="1" applyAlignment="1">
      <alignment horizontal="right" vertical="center"/>
    </xf>
    <xf numFmtId="41" fontId="7" fillId="0" borderId="13" xfId="3" applyNumberFormat="1" applyFont="1" applyBorder="1" applyAlignment="1">
      <alignment horizontal="right" vertical="center"/>
    </xf>
    <xf numFmtId="0" fontId="23" fillId="0" borderId="0" xfId="3" applyFont="1" applyBorder="1" applyAlignment="1">
      <alignment horizontal="center" vertical="center"/>
    </xf>
    <xf numFmtId="0" fontId="17" fillId="0" borderId="0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21" fillId="0" borderId="0" xfId="3" applyFont="1" applyBorder="1" applyAlignment="1">
      <alignment horizontal="right" vertical="distributed"/>
    </xf>
    <xf numFmtId="0" fontId="12" fillId="0" borderId="0" xfId="3" applyFont="1" applyBorder="1" applyAlignment="1">
      <alignment horizontal="right" vertical="distributed"/>
    </xf>
    <xf numFmtId="0" fontId="5" fillId="0" borderId="13" xfId="3" applyFont="1" applyBorder="1" applyAlignment="1">
      <alignment horizontal="right" vertical="center"/>
    </xf>
    <xf numFmtId="0" fontId="12" fillId="0" borderId="5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53" fillId="0" borderId="0" xfId="3" applyFont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/>
    </xf>
    <xf numFmtId="0" fontId="9" fillId="0" borderId="11" xfId="4" quotePrefix="1" applyFont="1" applyFill="1" applyBorder="1" applyAlignment="1">
      <alignment horizontal="center" vertical="center"/>
    </xf>
    <xf numFmtId="49" fontId="9" fillId="0" borderId="7" xfId="4" applyNumberFormat="1" applyFont="1" applyBorder="1" applyAlignment="1">
      <alignment horizontal="center" vertical="center"/>
    </xf>
    <xf numFmtId="49" fontId="9" fillId="0" borderId="10" xfId="4" applyNumberFormat="1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49" fontId="9" fillId="0" borderId="5" xfId="4" applyNumberFormat="1" applyFont="1" applyBorder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49" fontId="10" fillId="0" borderId="13" xfId="4" applyNumberFormat="1" applyFont="1" applyBorder="1" applyAlignment="1">
      <alignment horizontal="center" vertical="center"/>
    </xf>
    <xf numFmtId="49" fontId="9" fillId="0" borderId="11" xfId="4" applyNumberFormat="1" applyFont="1" applyBorder="1" applyAlignment="1">
      <alignment horizontal="center" vertical="center"/>
    </xf>
    <xf numFmtId="0" fontId="10" fillId="0" borderId="0" xfId="6" applyFont="1" applyFill="1" applyAlignment="1">
      <alignment horizontal="left" vertical="center" wrapText="1"/>
    </xf>
    <xf numFmtId="0" fontId="9" fillId="0" borderId="0" xfId="6" applyFont="1" applyFill="1" applyAlignment="1">
      <alignment horizontal="left" vertical="center" wrapText="1"/>
    </xf>
    <xf numFmtId="0" fontId="5" fillId="0" borderId="11" xfId="3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7" fillId="0" borderId="10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9" fillId="0" borderId="0" xfId="6" applyFont="1" applyAlignment="1">
      <alignment horizontal="left" vertical="center" wrapText="1"/>
    </xf>
    <xf numFmtId="0" fontId="5" fillId="0" borderId="10" xfId="3" applyFont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41" fillId="0" borderId="13" xfId="4" applyFont="1" applyBorder="1" applyAlignment="1">
      <alignment horizontal="left" vertical="top" wrapText="1"/>
    </xf>
    <xf numFmtId="0" fontId="44" fillId="0" borderId="0" xfId="4" applyFont="1" applyBorder="1" applyAlignment="1">
      <alignment horizontal="left" vertical="top"/>
    </xf>
    <xf numFmtId="0" fontId="17" fillId="0" borderId="0" xfId="3" applyFont="1" applyAlignment="1">
      <alignment horizontal="center" vertical="center"/>
    </xf>
    <xf numFmtId="0" fontId="30" fillId="0" borderId="13" xfId="3" applyFont="1" applyBorder="1" applyAlignment="1">
      <alignment horizontal="center" vertical="center"/>
    </xf>
    <xf numFmtId="0" fontId="30" fillId="0" borderId="11" xfId="3" applyFont="1" applyBorder="1" applyAlignment="1">
      <alignment horizontal="center" vertical="center"/>
    </xf>
    <xf numFmtId="0" fontId="30" fillId="0" borderId="13" xfId="3" applyFont="1" applyFill="1" applyBorder="1" applyAlignment="1">
      <alignment horizontal="center" vertical="center"/>
    </xf>
    <xf numFmtId="0" fontId="32" fillId="0" borderId="0" xfId="4" quotePrefix="1" applyFont="1" applyFill="1" applyBorder="1" applyAlignment="1">
      <alignment horizontal="left" vertical="top" wrapText="1"/>
    </xf>
    <xf numFmtId="0" fontId="31" fillId="0" borderId="0" xfId="4" quotePrefix="1" applyFont="1" applyFill="1" applyBorder="1" applyAlignment="1">
      <alignment horizontal="left" vertical="top"/>
    </xf>
    <xf numFmtId="0" fontId="36" fillId="0" borderId="0" xfId="3" applyFont="1" applyFill="1" applyBorder="1" applyAlignment="1">
      <alignment horizontal="center" vertical="center"/>
    </xf>
    <xf numFmtId="0" fontId="29" fillId="0" borderId="13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29" fillId="0" borderId="10" xfId="3" applyFont="1" applyFill="1" applyBorder="1" applyAlignment="1">
      <alignment horizontal="center" vertical="center"/>
    </xf>
    <xf numFmtId="0" fontId="66" fillId="0" borderId="13" xfId="4" quotePrefix="1" applyFont="1" applyFill="1" applyBorder="1" applyAlignment="1">
      <alignment horizontal="left" vertical="top" wrapText="1"/>
    </xf>
    <xf numFmtId="41" fontId="5" fillId="0" borderId="2" xfId="3" applyNumberFormat="1" applyFont="1" applyBorder="1" applyAlignment="1">
      <alignment horizontal="right" vertical="center"/>
    </xf>
    <xf numFmtId="41" fontId="5" fillId="0" borderId="0" xfId="3" applyNumberFormat="1" applyFont="1" applyBorder="1" applyAlignment="1">
      <alignment horizontal="right" vertical="center"/>
    </xf>
    <xf numFmtId="0" fontId="5" fillId="0" borderId="2" xfId="3" applyNumberFormat="1" applyFont="1" applyBorder="1" applyAlignment="1">
      <alignment horizontal="distributed" vertical="center" indent="1"/>
    </xf>
    <xf numFmtId="0" fontId="5" fillId="0" borderId="0" xfId="3" applyNumberFormat="1" applyFont="1" applyBorder="1" applyAlignment="1">
      <alignment horizontal="distributed" vertical="center" indent="1"/>
    </xf>
    <xf numFmtId="0" fontId="41" fillId="0" borderId="0" xfId="4" applyFont="1" applyFill="1" applyBorder="1" applyAlignment="1">
      <alignment horizontal="left" vertical="center" wrapText="1"/>
    </xf>
    <xf numFmtId="41" fontId="5" fillId="0" borderId="11" xfId="3" applyNumberFormat="1" applyFont="1" applyBorder="1" applyAlignment="1">
      <alignment horizontal="right" vertical="center"/>
    </xf>
    <xf numFmtId="0" fontId="13" fillId="0" borderId="4" xfId="30" applyFont="1" applyBorder="1" applyAlignment="1">
      <alignment horizontal="center" vertical="distributed" textRotation="255" indent="1"/>
    </xf>
    <xf numFmtId="41" fontId="24" fillId="0" borderId="0" xfId="3" applyNumberFormat="1" applyFont="1" applyBorder="1" applyAlignment="1">
      <alignment horizontal="right" vertical="center"/>
    </xf>
    <xf numFmtId="0" fontId="44" fillId="0" borderId="0" xfId="4" applyFont="1" applyBorder="1" applyAlignment="1">
      <alignment horizontal="left" vertical="center"/>
    </xf>
    <xf numFmtId="0" fontId="5" fillId="0" borderId="0" xfId="3" applyFont="1" applyBorder="1" applyAlignment="1">
      <alignment horizontal="right" vertical="center"/>
    </xf>
    <xf numFmtId="0" fontId="24" fillId="0" borderId="4" xfId="3" applyFont="1" applyBorder="1" applyAlignment="1">
      <alignment horizontal="center" vertical="center" wrapText="1"/>
    </xf>
    <xf numFmtId="0" fontId="5" fillId="0" borderId="4" xfId="3" applyFont="1" applyBorder="1" applyAlignment="1">
      <alignment vertical="center"/>
    </xf>
    <xf numFmtId="41" fontId="24" fillId="0" borderId="2" xfId="3" applyNumberFormat="1" applyFont="1" applyBorder="1" applyAlignment="1">
      <alignment horizontal="right" vertical="center"/>
    </xf>
    <xf numFmtId="0" fontId="5" fillId="0" borderId="13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distributed" vertical="center" indent="2"/>
    </xf>
    <xf numFmtId="0" fontId="49" fillId="0" borderId="13" xfId="4" applyFont="1" applyBorder="1" applyAlignment="1">
      <alignment horizontal="left"/>
    </xf>
    <xf numFmtId="0" fontId="43" fillId="0" borderId="13" xfId="4" applyFont="1" applyBorder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3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9" fillId="0" borderId="17" xfId="5" applyFont="1" applyFill="1" applyBorder="1" applyAlignment="1">
      <alignment horizontal="center" vertical="center"/>
    </xf>
    <xf numFmtId="0" fontId="9" fillId="0" borderId="16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/>
    </xf>
    <xf numFmtId="0" fontId="9" fillId="0" borderId="14" xfId="5" applyFont="1" applyFill="1" applyBorder="1" applyAlignment="1">
      <alignment horizontal="center" vertical="center"/>
    </xf>
    <xf numFmtId="0" fontId="53" fillId="0" borderId="0" xfId="3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0" fontId="9" fillId="0" borderId="8" xfId="5" applyFont="1" applyFill="1" applyBorder="1" applyAlignment="1">
      <alignment horizontal="center" vertical="center"/>
    </xf>
    <xf numFmtId="0" fontId="12" fillId="0" borderId="0" xfId="3" applyFont="1" applyBorder="1" applyAlignment="1">
      <alignment horizontal="center" vertical="center" textRotation="255"/>
    </xf>
    <xf numFmtId="0" fontId="12" fillId="0" borderId="11" xfId="3" applyFont="1" applyBorder="1" applyAlignment="1">
      <alignment horizontal="center" vertical="center" textRotation="255"/>
    </xf>
    <xf numFmtId="0" fontId="9" fillId="0" borderId="0" xfId="15" applyFont="1" applyBorder="1" applyAlignment="1">
      <alignment horizontal="center" vertical="center" textRotation="255"/>
    </xf>
    <xf numFmtId="0" fontId="9" fillId="0" borderId="13" xfId="15" applyFont="1" applyBorder="1" applyAlignment="1">
      <alignment horizontal="center" vertical="center" textRotation="255"/>
    </xf>
    <xf numFmtId="0" fontId="9" fillId="0" borderId="11" xfId="15" applyFont="1" applyBorder="1" applyAlignment="1">
      <alignment horizontal="center" vertical="center" textRotation="255"/>
    </xf>
    <xf numFmtId="0" fontId="41" fillId="0" borderId="13" xfId="15" applyFont="1" applyBorder="1" applyAlignment="1">
      <alignment horizontal="left" vertical="center" wrapText="1"/>
    </xf>
    <xf numFmtId="0" fontId="9" fillId="0" borderId="10" xfId="15" applyFont="1" applyBorder="1" applyAlignment="1">
      <alignment horizontal="center" vertical="center" wrapText="1"/>
    </xf>
    <xf numFmtId="0" fontId="9" fillId="0" borderId="10" xfId="15" applyFont="1" applyBorder="1" applyAlignment="1">
      <alignment horizontal="center" vertical="center"/>
    </xf>
    <xf numFmtId="0" fontId="7" fillId="0" borderId="0" xfId="3" applyFont="1" applyAlignment="1">
      <alignment horizontal="left" vertical="center"/>
    </xf>
    <xf numFmtId="0" fontId="9" fillId="0" borderId="0" xfId="16" applyFont="1" applyBorder="1" applyAlignment="1">
      <alignment horizontal="left"/>
    </xf>
    <xf numFmtId="0" fontId="17" fillId="0" borderId="11" xfId="15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 textRotation="255"/>
    </xf>
    <xf numFmtId="0" fontId="9" fillId="0" borderId="13" xfId="15" applyFont="1" applyBorder="1" applyAlignment="1">
      <alignment horizontal="center" vertical="center"/>
    </xf>
    <xf numFmtId="0" fontId="9" fillId="0" borderId="11" xfId="15" applyFont="1" applyBorder="1" applyAlignment="1">
      <alignment horizontal="center" vertical="center"/>
    </xf>
    <xf numFmtId="0" fontId="9" fillId="0" borderId="10" xfId="15" applyFont="1" applyFill="1" applyBorder="1" applyAlignment="1">
      <alignment horizontal="center" vertical="center"/>
    </xf>
    <xf numFmtId="0" fontId="9" fillId="0" borderId="13" xfId="15" applyFont="1" applyBorder="1" applyAlignment="1">
      <alignment horizontal="left" vertical="center"/>
    </xf>
    <xf numFmtId="0" fontId="17" fillId="0" borderId="0" xfId="15" applyFont="1" applyFill="1" applyAlignment="1">
      <alignment horizontal="center" vertical="center"/>
    </xf>
    <xf numFmtId="0" fontId="17" fillId="0" borderId="0" xfId="15" applyFont="1" applyAlignment="1">
      <alignment horizontal="center" vertical="center"/>
    </xf>
    <xf numFmtId="0" fontId="9" fillId="0" borderId="13" xfId="19" quotePrefix="1" applyFont="1" applyBorder="1" applyAlignment="1">
      <alignment horizontal="center" vertical="center" wrapText="1"/>
    </xf>
    <xf numFmtId="0" fontId="9" fillId="0" borderId="0" xfId="19" quotePrefix="1" applyFont="1" applyBorder="1" applyAlignment="1">
      <alignment horizontal="center" vertical="center"/>
    </xf>
    <xf numFmtId="0" fontId="9" fillId="0" borderId="0" xfId="15" applyFont="1" applyAlignment="1">
      <alignment horizontal="left" vertical="center"/>
    </xf>
    <xf numFmtId="0" fontId="9" fillId="0" borderId="13" xfId="19" quotePrefix="1" applyFont="1" applyFill="1" applyBorder="1" applyAlignment="1">
      <alignment horizontal="center" vertical="center" wrapText="1"/>
    </xf>
    <xf numFmtId="0" fontId="9" fillId="0" borderId="0" xfId="19" quotePrefix="1" applyFont="1" applyFill="1" applyBorder="1" applyAlignment="1">
      <alignment horizontal="center" vertical="center"/>
    </xf>
    <xf numFmtId="0" fontId="17" fillId="0" borderId="0" xfId="20" applyFont="1" applyAlignment="1">
      <alignment horizontal="center" vertical="center"/>
    </xf>
    <xf numFmtId="0" fontId="44" fillId="0" borderId="0" xfId="22" quotePrefix="1" applyFont="1" applyAlignment="1">
      <alignment horizontal="left" wrapText="1"/>
    </xf>
    <xf numFmtId="0" fontId="17" fillId="0" borderId="0" xfId="26" applyFont="1" applyFill="1" applyAlignment="1">
      <alignment horizontal="center" vertical="center" wrapText="1"/>
    </xf>
    <xf numFmtId="0" fontId="59" fillId="0" borderId="11" xfId="27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3" fillId="0" borderId="13" xfId="0" applyFont="1" applyBorder="1" applyAlignment="1">
      <alignment horizontal="left" vertical="top" wrapText="1"/>
    </xf>
    <xf numFmtId="0" fontId="43" fillId="0" borderId="13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62" fillId="0" borderId="0" xfId="3" applyFont="1" applyBorder="1" applyAlignment="1">
      <alignment horizontal="center" vertical="center"/>
    </xf>
    <xf numFmtId="0" fontId="12" fillId="0" borderId="0" xfId="3" applyFont="1" applyAlignment="1">
      <alignment vertical="top" wrapText="1"/>
    </xf>
    <xf numFmtId="0" fontId="12" fillId="0" borderId="0" xfId="3" applyFont="1" applyAlignment="1">
      <alignment vertical="top"/>
    </xf>
  </cellXfs>
  <cellStyles count="36">
    <cellStyle name="Normal_1-2" xfId="28"/>
    <cellStyle name="一般" xfId="0" builtinId="0"/>
    <cellStyle name="一般 2" xfId="5"/>
    <cellStyle name="一般 2 2" xfId="34"/>
    <cellStyle name="一般 2 3" xfId="7"/>
    <cellStyle name="一般 3" xfId="3"/>
    <cellStyle name="一般 4" xfId="6"/>
    <cellStyle name="一般 4 2" xfId="25"/>
    <cellStyle name="一般 5" xfId="35"/>
    <cellStyle name="一般 5 2" xfId="21"/>
    <cellStyle name="一般 6 2" xfId="29"/>
    <cellStyle name="一般_221" xfId="16"/>
    <cellStyle name="一般_223" xfId="19"/>
    <cellStyle name="一般_C01_C2-2-56-C2-2-57_101" xfId="27"/>
    <cellStyle name="一般_C3-3-1-(99)" xfId="30"/>
    <cellStyle name="一般_d-1" xfId="22"/>
    <cellStyle name="一般_p124-133" xfId="24"/>
    <cellStyle name="一般_月報(empty)" xfId="14"/>
    <cellStyle name="一般_表1-1-1-表1-3-4" xfId="4"/>
    <cellStyle name="一般_表2-2-20~表2-2-29_a" xfId="26"/>
    <cellStyle name="一般_表2-2-30~40" xfId="15"/>
    <cellStyle name="一般_表2-2-41~51" xfId="13"/>
    <cellStyle name="一般_表3-1-01~10" xfId="23"/>
    <cellStyle name="一般_表3-1-11~23" xfId="20"/>
    <cellStyle name="千分位" xfId="1" builtinId="3"/>
    <cellStyle name="千分位 2" xfId="9"/>
    <cellStyle name="千分位 5 2" xfId="17"/>
    <cellStyle name="千分位 6 2" xfId="10"/>
    <cellStyle name="千分位 7" xfId="8"/>
    <cellStyle name="千分位 7 2" xfId="31"/>
    <cellStyle name="千分位 9" xfId="18"/>
    <cellStyle name="千分位[0] 2" xfId="32"/>
    <cellStyle name="內文" xfId="12"/>
    <cellStyle name="貨幣" xfId="2" builtinId="4"/>
    <cellStyle name="貨幣[0]_Module4" xfId="33"/>
    <cellStyle name="超連結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aichia/AppData/Local/Microsoft/Windows/INetCache/Content.Outlook/DTWV498U/1100708&#31532;&#19968;&#31687;(1-2-2~1-2-3&#20462;&#2591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-1、1-1-2"/>
      <sheetName val=" 1-1-3"/>
      <sheetName val="1-1-4"/>
      <sheetName val="1-2-1"/>
      <sheetName val="1-2-2"/>
      <sheetName val="1-2-3"/>
      <sheetName val="1-2-3(續)"/>
      <sheetName val="1-2-4"/>
      <sheetName val="1-2-5"/>
      <sheetName val="1-2-6"/>
      <sheetName val="1-2-7"/>
      <sheetName val="1-3-1"/>
      <sheetName val="1-3-2"/>
      <sheetName val="1-3-3、1-3-4"/>
      <sheetName val="1-3-5"/>
      <sheetName val="1-3-6、1-3-7"/>
      <sheetName val="1-4-1"/>
      <sheetName val="1-4-2"/>
      <sheetName val="1-4-3"/>
      <sheetName val="1-4-4"/>
      <sheetName val="1-4-5"/>
      <sheetName val="1-4-6"/>
      <sheetName val="1-4-7"/>
    </sheetNames>
    <sheetDataSet>
      <sheetData sheetId="0"/>
      <sheetData sheetId="1"/>
      <sheetData sheetId="2"/>
      <sheetData sheetId="3">
        <row r="5">
          <cell r="A5" t="str">
            <v>普通刑法案件總計</v>
          </cell>
          <cell r="B5">
            <v>277102</v>
          </cell>
          <cell r="C5">
            <v>1194.74</v>
          </cell>
          <cell r="D5">
            <v>248122</v>
          </cell>
          <cell r="E5">
            <v>1066.26</v>
          </cell>
          <cell r="F5">
            <v>232035</v>
          </cell>
          <cell r="G5">
            <v>993.95</v>
          </cell>
          <cell r="H5">
            <v>240536</v>
          </cell>
          <cell r="I5">
            <v>1027.77</v>
          </cell>
          <cell r="J5">
            <v>221049</v>
          </cell>
          <cell r="K5">
            <v>942.12</v>
          </cell>
          <cell r="L5">
            <v>212046</v>
          </cell>
          <cell r="M5">
            <v>901.71</v>
          </cell>
          <cell r="N5">
            <v>204763</v>
          </cell>
          <cell r="O5">
            <v>869.28</v>
          </cell>
          <cell r="P5">
            <v>198981</v>
          </cell>
          <cell r="Q5">
            <v>843.85</v>
          </cell>
          <cell r="R5">
            <v>191301</v>
          </cell>
          <cell r="S5">
            <v>810.73395980463067</v>
          </cell>
          <cell r="T5">
            <v>181971</v>
          </cell>
          <cell r="U5">
            <v>771.64626669245172</v>
          </cell>
        </row>
        <row r="6">
          <cell r="A6" t="str">
            <v>公共危險</v>
          </cell>
          <cell r="B6">
            <v>58046</v>
          </cell>
          <cell r="C6">
            <v>250.26819993413676</v>
          </cell>
          <cell r="D6">
            <v>58035</v>
          </cell>
          <cell r="E6">
            <v>249.3944337018836</v>
          </cell>
          <cell r="F6">
            <v>66172</v>
          </cell>
          <cell r="G6">
            <v>283.45657238797065</v>
          </cell>
          <cell r="H6">
            <v>73098</v>
          </cell>
          <cell r="I6">
            <v>312.33609650808518</v>
          </cell>
          <cell r="J6">
            <v>71075</v>
          </cell>
          <cell r="K6">
            <v>302.92486907050142</v>
          </cell>
          <cell r="L6">
            <v>68776</v>
          </cell>
          <cell r="M6">
            <v>292.46538890952502</v>
          </cell>
          <cell r="N6">
            <v>67148</v>
          </cell>
          <cell r="O6">
            <v>285.06267023078499</v>
          </cell>
          <cell r="P6">
            <v>64153</v>
          </cell>
          <cell r="Q6">
            <v>272.06439231894871</v>
          </cell>
          <cell r="R6">
            <v>59876</v>
          </cell>
          <cell r="S6">
            <v>253.7545887228089</v>
          </cell>
          <cell r="T6">
            <v>53835</v>
          </cell>
          <cell r="U6">
            <v>228.28679716761536</v>
          </cell>
        </row>
        <row r="7">
          <cell r="A7" t="str">
            <v>竊盜</v>
          </cell>
          <cell r="B7">
            <v>116831</v>
          </cell>
          <cell r="C7">
            <v>503.72263491894591</v>
          </cell>
          <cell r="D7">
            <v>100264</v>
          </cell>
          <cell r="E7">
            <v>430.86557251116841</v>
          </cell>
          <cell r="F7">
            <v>82496</v>
          </cell>
          <cell r="G7">
            <v>353.38259982648287</v>
          </cell>
          <cell r="H7">
            <v>76330</v>
          </cell>
          <cell r="I7">
            <v>326.14591707655671</v>
          </cell>
          <cell r="J7">
            <v>66255</v>
          </cell>
          <cell r="K7">
            <v>282.38181076702176</v>
          </cell>
          <cell r="L7">
            <v>57606</v>
          </cell>
          <cell r="M7">
            <v>244.96570305807398</v>
          </cell>
          <cell r="N7">
            <v>52025</v>
          </cell>
          <cell r="O7">
            <v>220.86116367958223</v>
          </cell>
          <cell r="P7">
            <v>47591</v>
          </cell>
          <cell r="Q7">
            <v>201.82713972614047</v>
          </cell>
          <cell r="R7">
            <v>42272</v>
          </cell>
          <cell r="S7">
            <v>179.14880710953599</v>
          </cell>
          <cell r="T7">
            <v>37016</v>
          </cell>
          <cell r="U7">
            <v>156.96599022859573</v>
          </cell>
        </row>
        <row r="8">
          <cell r="A8" t="str">
            <v>詐欺</v>
          </cell>
          <cell r="B8">
            <v>23612</v>
          </cell>
          <cell r="C8">
            <v>101.80430584096815</v>
          </cell>
          <cell r="D8">
            <v>20421</v>
          </cell>
          <cell r="E8">
            <v>87.75538434782743</v>
          </cell>
          <cell r="F8">
            <v>18772</v>
          </cell>
          <cell r="G8">
            <v>80.412361374402835</v>
          </cell>
          <cell r="H8">
            <v>23053</v>
          </cell>
          <cell r="I8">
            <v>98.501792563420153</v>
          </cell>
          <cell r="J8">
            <v>21172</v>
          </cell>
          <cell r="K8">
            <v>90.23602290482809</v>
          </cell>
          <cell r="L8">
            <v>23175</v>
          </cell>
          <cell r="M8">
            <v>98.550153948735641</v>
          </cell>
          <cell r="N8">
            <v>22689</v>
          </cell>
          <cell r="O8">
            <v>96.321363627602906</v>
          </cell>
          <cell r="P8">
            <v>23470</v>
          </cell>
          <cell r="Q8">
            <v>99.533167392416985</v>
          </cell>
          <cell r="R8">
            <v>23647</v>
          </cell>
          <cell r="S8">
            <v>100.21602577874711</v>
          </cell>
          <cell r="T8">
            <v>23054</v>
          </cell>
          <cell r="U8">
            <v>97.760264175763069</v>
          </cell>
        </row>
        <row r="9">
          <cell r="A9" t="str">
            <v>一般傷害</v>
          </cell>
          <cell r="B9">
            <v>13439</v>
          </cell>
          <cell r="C9">
            <v>57.94291318807263</v>
          </cell>
          <cell r="D9">
            <v>12848</v>
          </cell>
          <cell r="E9">
            <v>55.211849473624547</v>
          </cell>
          <cell r="F9">
            <v>12401</v>
          </cell>
          <cell r="G9">
            <v>53.121334615596076</v>
          </cell>
          <cell r="H9">
            <v>11501</v>
          </cell>
          <cell r="I9">
            <v>49.1419388483883</v>
          </cell>
          <cell r="J9">
            <v>11119</v>
          </cell>
          <cell r="K9">
            <v>47.389681592612099</v>
          </cell>
          <cell r="L9">
            <v>11767</v>
          </cell>
          <cell r="M9">
            <v>50.038388846376371</v>
          </cell>
          <cell r="N9">
            <v>11676</v>
          </cell>
          <cell r="O9">
            <v>49.56799513931383</v>
          </cell>
          <cell r="P9">
            <v>12221</v>
          </cell>
          <cell r="Q9">
            <v>51.827645449626239</v>
          </cell>
          <cell r="R9">
            <v>13193</v>
          </cell>
          <cell r="S9">
            <v>55.911956193132774</v>
          </cell>
          <cell r="T9">
            <v>12645</v>
          </cell>
          <cell r="U9">
            <v>53.621000282056208</v>
          </cell>
        </row>
        <row r="10">
          <cell r="A10" t="str">
            <v>妨害自由</v>
          </cell>
          <cell r="B10">
            <v>5876</v>
          </cell>
          <cell r="C10">
            <v>25.334664624831813</v>
          </cell>
          <cell r="D10">
            <v>6215</v>
          </cell>
          <cell r="E10">
            <v>26.707786774484479</v>
          </cell>
          <cell r="F10">
            <v>6161</v>
          </cell>
          <cell r="G10">
            <v>26.391463798620066</v>
          </cell>
          <cell r="H10">
            <v>5985</v>
          </cell>
          <cell r="I10">
            <v>25.572950526702371</v>
          </cell>
          <cell r="J10">
            <v>6361</v>
          </cell>
          <cell r="K10">
            <v>27.11086951944673</v>
          </cell>
          <cell r="L10">
            <v>7136</v>
          </cell>
          <cell r="M10">
            <v>30.345367791938617</v>
          </cell>
          <cell r="N10">
            <v>7391</v>
          </cell>
          <cell r="O10">
            <v>31.376931489779764</v>
          </cell>
          <cell r="P10">
            <v>8206</v>
          </cell>
          <cell r="Q10">
            <v>34.800561211000158</v>
          </cell>
          <cell r="R10">
            <v>8990</v>
          </cell>
          <cell r="S10">
            <v>38.099634315556592</v>
          </cell>
          <cell r="T10">
            <v>9994</v>
          </cell>
          <cell r="U10">
            <v>42.379459506265306</v>
          </cell>
        </row>
        <row r="11">
          <cell r="A11" t="str">
            <v>妨害名譽</v>
          </cell>
          <cell r="B11">
            <v>4013</v>
          </cell>
          <cell r="C11">
            <v>17.302247981526563</v>
          </cell>
          <cell r="D11">
            <v>3938</v>
          </cell>
          <cell r="E11">
            <v>16.922810027018482</v>
          </cell>
          <cell r="F11">
            <v>4357</v>
          </cell>
          <cell r="G11">
            <v>18.663789607302</v>
          </cell>
          <cell r="H11">
            <v>4650</v>
          </cell>
          <cell r="I11">
            <v>19.868708429267503</v>
          </cell>
          <cell r="J11">
            <v>4771</v>
          </cell>
          <cell r="K11">
            <v>20.334217650885137</v>
          </cell>
          <cell r="L11">
            <v>5333</v>
          </cell>
          <cell r="M11">
            <v>22.678229601234399</v>
          </cell>
          <cell r="N11">
            <v>6797</v>
          </cell>
          <cell r="O11">
            <v>28.855229784336768</v>
          </cell>
          <cell r="P11">
            <v>7611</v>
          </cell>
          <cell r="Q11">
            <v>32.2772448667953</v>
          </cell>
          <cell r="R11">
            <v>8083</v>
          </cell>
          <cell r="S11">
            <v>34.255766871261841</v>
          </cell>
          <cell r="T11">
            <v>8949</v>
          </cell>
          <cell r="U11">
            <v>37.948147200477109</v>
          </cell>
        </row>
        <row r="12">
          <cell r="A12" t="str">
            <v>侵占</v>
          </cell>
          <cell r="B12">
            <v>8434</v>
          </cell>
          <cell r="C12">
            <v>36.363608142585356</v>
          </cell>
          <cell r="D12">
            <v>6894</v>
          </cell>
          <cell r="E12">
            <v>29.625660824343679</v>
          </cell>
          <cell r="F12">
            <v>6540</v>
          </cell>
          <cell r="G12">
            <v>28.014960760099857</v>
          </cell>
          <cell r="H12">
            <v>6389</v>
          </cell>
          <cell r="I12">
            <v>27.29917809776131</v>
          </cell>
          <cell r="J12">
            <v>5671</v>
          </cell>
          <cell r="K12">
            <v>24.170058846272436</v>
          </cell>
          <cell r="L12">
            <v>6147</v>
          </cell>
          <cell r="M12">
            <v>26.139710736693761</v>
          </cell>
          <cell r="N12">
            <v>6439</v>
          </cell>
          <cell r="O12">
            <v>27.335416298564731</v>
          </cell>
          <cell r="P12">
            <v>7382</v>
          </cell>
          <cell r="Q12">
            <v>31.306086139361827</v>
          </cell>
          <cell r="R12">
            <v>7801</v>
          </cell>
          <cell r="S12">
            <v>33.060651122764249</v>
          </cell>
          <cell r="T12">
            <v>8160</v>
          </cell>
          <cell r="U12">
            <v>34.602400397350898</v>
          </cell>
        </row>
        <row r="13">
          <cell r="A13" t="str">
            <v>毀棄損壞</v>
          </cell>
          <cell r="B13">
            <v>9313</v>
          </cell>
          <cell r="C13">
            <v>40.153460117606997</v>
          </cell>
          <cell r="D13">
            <v>7521</v>
          </cell>
          <cell r="E13">
            <v>32.320074711327074</v>
          </cell>
          <cell r="F13">
            <v>6013</v>
          </cell>
          <cell r="G13">
            <v>25.757486093345637</v>
          </cell>
          <cell r="H13">
            <v>5932</v>
          </cell>
          <cell r="I13">
            <v>25.346489979013942</v>
          </cell>
          <cell r="J13">
            <v>5304</v>
          </cell>
          <cell r="K13">
            <v>22.605887742673396</v>
          </cell>
          <cell r="L13">
            <v>5335</v>
          </cell>
          <cell r="M13">
            <v>22.686734468889089</v>
          </cell>
          <cell r="N13">
            <v>5298</v>
          </cell>
          <cell r="O13">
            <v>22.491541473799646</v>
          </cell>
          <cell r="P13">
            <v>5439</v>
          </cell>
          <cell r="Q13">
            <v>23.066079993496203</v>
          </cell>
          <cell r="R13">
            <v>5403</v>
          </cell>
          <cell r="S13">
            <v>22.9</v>
          </cell>
          <cell r="T13">
            <v>5232</v>
          </cell>
          <cell r="U13">
            <v>22.186244960654399</v>
          </cell>
        </row>
        <row r="14">
          <cell r="A14" t="str">
            <v>性交猥褻</v>
          </cell>
          <cell r="B14">
            <v>2258</v>
          </cell>
          <cell r="C14">
            <v>9.7354786798621937</v>
          </cell>
          <cell r="D14">
            <v>2730</v>
          </cell>
          <cell r="E14">
            <v>11.73165855098031</v>
          </cell>
          <cell r="F14">
            <v>2733</v>
          </cell>
          <cell r="G14">
            <v>11.707169381858243</v>
          </cell>
          <cell r="H14">
            <v>2822</v>
          </cell>
          <cell r="I14">
            <v>12.057955954278043</v>
          </cell>
          <cell r="J14">
            <v>2903</v>
          </cell>
          <cell r="K14">
            <v>12.372717480290756</v>
          </cell>
          <cell r="L14">
            <v>3091</v>
          </cell>
          <cell r="M14">
            <v>13.144272960325431</v>
          </cell>
          <cell r="N14">
            <v>2850</v>
          </cell>
          <cell r="O14">
            <v>12.099073839246696</v>
          </cell>
          <cell r="P14">
            <v>2867</v>
          </cell>
          <cell r="Q14">
            <v>12.158567998042585</v>
          </cell>
          <cell r="R14">
            <v>3033</v>
          </cell>
          <cell r="S14">
            <v>12.853859102082293</v>
          </cell>
          <cell r="T14">
            <v>3848</v>
          </cell>
          <cell r="U14">
            <v>16.317406461888023</v>
          </cell>
        </row>
        <row r="15">
          <cell r="A15" t="str">
            <v>賭博</v>
          </cell>
          <cell r="B15">
            <v>6837</v>
          </cell>
          <cell r="C15">
            <v>29.47806365554376</v>
          </cell>
          <cell r="D15">
            <v>6943</v>
          </cell>
          <cell r="E15">
            <v>29.836229054745893</v>
          </cell>
          <cell r="F15">
            <v>6417</v>
          </cell>
          <cell r="G15">
            <v>27.488073883419084</v>
          </cell>
          <cell r="H15">
            <v>6204</v>
          </cell>
          <cell r="I15">
            <v>26.508702601113033</v>
          </cell>
          <cell r="J15">
            <v>6969</v>
          </cell>
          <cell r="K15">
            <v>29.702193634221938</v>
          </cell>
          <cell r="L15">
            <v>6798</v>
          </cell>
          <cell r="M15">
            <v>28.908045158295785</v>
          </cell>
          <cell r="N15">
            <v>6447</v>
          </cell>
          <cell r="O15">
            <v>27.369378611095946</v>
          </cell>
          <cell r="P15">
            <v>4542</v>
          </cell>
          <cell r="Q15">
            <v>19.262021572064672</v>
          </cell>
          <cell r="R15">
            <v>4858</v>
          </cell>
          <cell r="S15">
            <v>20.588212172079057</v>
          </cell>
          <cell r="T15">
            <v>3175</v>
          </cell>
          <cell r="U15">
            <v>13.463556527155525</v>
          </cell>
        </row>
        <row r="16">
          <cell r="A16" t="str">
            <v>偽造文書印文</v>
          </cell>
          <cell r="B16">
            <v>3409</v>
          </cell>
          <cell r="C16">
            <v>14.698072107905322</v>
          </cell>
          <cell r="D16">
            <v>3314</v>
          </cell>
          <cell r="E16">
            <v>14.241288072508699</v>
          </cell>
          <cell r="F16">
            <v>3379</v>
          </cell>
          <cell r="G16">
            <v>14.474396392718262</v>
          </cell>
          <cell r="H16">
            <v>3515</v>
          </cell>
          <cell r="I16">
            <v>15.019034436317263</v>
          </cell>
          <cell r="J16">
            <v>3406</v>
          </cell>
          <cell r="K16">
            <v>14.516525952403013</v>
          </cell>
          <cell r="L16">
            <v>3424</v>
          </cell>
          <cell r="M16">
            <v>14.560333424831533</v>
          </cell>
          <cell r="N16">
            <v>3438</v>
          </cell>
          <cell r="O16">
            <v>14.595303810291277</v>
          </cell>
          <cell r="P16">
            <v>3091</v>
          </cell>
          <cell r="Q16">
            <v>13.10852238644912</v>
          </cell>
          <cell r="R16">
            <v>2964</v>
          </cell>
          <cell r="S16">
            <v>12.561436719834234</v>
          </cell>
          <cell r="T16">
            <v>2980</v>
          </cell>
          <cell r="U16">
            <v>12.636660929424716</v>
          </cell>
        </row>
        <row r="17">
          <cell r="A17" t="str">
            <v>妨害電腦使用</v>
          </cell>
          <cell r="B17">
            <v>8587</v>
          </cell>
          <cell r="C17">
            <v>37.02327520990994</v>
          </cell>
          <cell r="D17">
            <v>4387</v>
          </cell>
          <cell r="E17">
            <v>18.852302587234657</v>
          </cell>
          <cell r="F17">
            <v>3115</v>
          </cell>
          <cell r="G17">
            <v>13.343517242769275</v>
          </cell>
          <cell r="H17">
            <v>7843</v>
          </cell>
          <cell r="I17">
            <v>33.511888217364522</v>
          </cell>
          <cell r="J17">
            <v>2959</v>
          </cell>
          <cell r="K17">
            <v>12.611392016596744</v>
          </cell>
          <cell r="L17">
            <v>2472</v>
          </cell>
          <cell r="M17">
            <v>10.512016421198467</v>
          </cell>
          <cell r="N17">
            <v>2196</v>
          </cell>
          <cell r="O17">
            <v>9.3226547898195591</v>
          </cell>
          <cell r="P17">
            <v>1928</v>
          </cell>
          <cell r="Q17">
            <v>8.176393128784829</v>
          </cell>
          <cell r="R17">
            <v>1847</v>
          </cell>
          <cell r="S17">
            <v>7.8275891070049441</v>
          </cell>
          <cell r="T17">
            <v>1799</v>
          </cell>
          <cell r="U17">
            <v>7.6286419503473359</v>
          </cell>
        </row>
        <row r="18">
          <cell r="A18" t="str">
            <v>背信</v>
          </cell>
          <cell r="B18">
            <v>464</v>
          </cell>
          <cell r="C18">
            <v>2.0005589492719476</v>
          </cell>
          <cell r="D18">
            <v>515</v>
          </cell>
          <cell r="E18">
            <v>2.2131150746354797</v>
          </cell>
          <cell r="F18">
            <v>762</v>
          </cell>
          <cell r="G18">
            <v>3.2641284555345704</v>
          </cell>
          <cell r="H18">
            <v>760</v>
          </cell>
          <cell r="I18">
            <v>3.2473587970415707</v>
          </cell>
          <cell r="J18">
            <v>653</v>
          </cell>
          <cell r="K18">
            <v>2.7831155751394641</v>
          </cell>
          <cell r="L18">
            <v>819</v>
          </cell>
          <cell r="M18">
            <v>3.4827433045960943</v>
          </cell>
          <cell r="N18">
            <v>934</v>
          </cell>
          <cell r="O18">
            <v>3.9650999880197939</v>
          </cell>
          <cell r="P18">
            <v>1115</v>
          </cell>
          <cell r="Q18">
            <v>4.7285676030057484</v>
          </cell>
          <cell r="R18">
            <v>995</v>
          </cell>
          <cell r="S18">
            <v>4.2168116737790573</v>
          </cell>
          <cell r="T18">
            <v>1553</v>
          </cell>
          <cell r="U18">
            <v>6.5854813501330813</v>
          </cell>
        </row>
        <row r="19">
          <cell r="A19" t="str">
            <v>妨害公務</v>
          </cell>
          <cell r="B19">
            <v>1083</v>
          </cell>
          <cell r="C19">
            <v>4.6694080647877572</v>
          </cell>
          <cell r="D19">
            <v>1231</v>
          </cell>
          <cell r="E19">
            <v>5.2899896250024758</v>
          </cell>
          <cell r="F19">
            <v>1132</v>
          </cell>
          <cell r="G19">
            <v>4.8490727187206488</v>
          </cell>
          <cell r="H19">
            <v>1029</v>
          </cell>
          <cell r="I19">
            <v>4.3967528975733901</v>
          </cell>
          <cell r="J19">
            <v>1287</v>
          </cell>
          <cell r="K19">
            <v>5.4852521728545742</v>
          </cell>
          <cell r="L19">
            <v>1474</v>
          </cell>
          <cell r="M19">
            <v>6.2680874615075002</v>
          </cell>
          <cell r="N19">
            <v>1573</v>
          </cell>
          <cell r="O19">
            <v>6.6778397014508961</v>
          </cell>
          <cell r="P19">
            <v>1622</v>
          </cell>
          <cell r="Q19">
            <v>6.8786875803366136</v>
          </cell>
          <cell r="R19">
            <v>1572</v>
          </cell>
          <cell r="S19">
            <v>6.66</v>
          </cell>
          <cell r="T19">
            <v>1536</v>
          </cell>
          <cell r="U19">
            <v>6.5133930159719338</v>
          </cell>
        </row>
        <row r="20">
          <cell r="A20" t="str">
            <v>妨害秩序</v>
          </cell>
          <cell r="B20">
            <v>39</v>
          </cell>
          <cell r="C20">
            <v>0.1681504289258749</v>
          </cell>
          <cell r="D20">
            <v>43</v>
          </cell>
          <cell r="E20">
            <v>0.18478436545500121</v>
          </cell>
          <cell r="F20">
            <v>33</v>
          </cell>
          <cell r="G20">
            <v>0.14135989374362315</v>
          </cell>
          <cell r="H20">
            <v>137</v>
          </cell>
          <cell r="I20">
            <v>0.5853791515719674</v>
          </cell>
          <cell r="J20">
            <v>117</v>
          </cell>
          <cell r="K20">
            <v>0.49865928844132484</v>
          </cell>
          <cell r="L20">
            <v>92</v>
          </cell>
          <cell r="M20">
            <v>0.3912239121158006</v>
          </cell>
          <cell r="N20">
            <v>201</v>
          </cell>
          <cell r="O20">
            <v>0.85330310234687223</v>
          </cell>
          <cell r="P20">
            <v>249</v>
          </cell>
          <cell r="Q20">
            <v>1.0559760835411942</v>
          </cell>
          <cell r="R20">
            <v>228</v>
          </cell>
          <cell r="S20">
            <v>0.96626436306417174</v>
          </cell>
          <cell r="T20">
            <v>1231</v>
          </cell>
          <cell r="U20">
            <v>5.2200434913160487</v>
          </cell>
        </row>
        <row r="21">
          <cell r="A21" t="str">
            <v>重利</v>
          </cell>
          <cell r="B21">
            <v>2604</v>
          </cell>
          <cell r="C21">
            <v>11.227274792896877</v>
          </cell>
          <cell r="D21">
            <v>2216</v>
          </cell>
          <cell r="E21">
            <v>9.5228407871693648</v>
          </cell>
          <cell r="F21">
            <v>2038</v>
          </cell>
          <cell r="G21">
            <v>8.7300443469546654</v>
          </cell>
          <cell r="H21">
            <v>1771</v>
          </cell>
          <cell r="I21">
            <v>7.5672005652113441</v>
          </cell>
          <cell r="J21">
            <v>1909</v>
          </cell>
          <cell r="K21">
            <v>8.1362444608594764</v>
          </cell>
          <cell r="L21">
            <v>1347</v>
          </cell>
          <cell r="M21">
            <v>5.7280283654346018</v>
          </cell>
          <cell r="N21">
            <v>857</v>
          </cell>
          <cell r="O21">
            <v>3.6382127299068134</v>
          </cell>
          <cell r="P21">
            <v>473</v>
          </cell>
          <cell r="Q21">
            <v>2.0059304719477304</v>
          </cell>
          <cell r="R21">
            <v>669</v>
          </cell>
          <cell r="S21">
            <v>2.8352231253851152</v>
          </cell>
          <cell r="T21">
            <v>1200</v>
          </cell>
          <cell r="U21">
            <v>5.0885882937280735</v>
          </cell>
        </row>
        <row r="22">
          <cell r="A22" t="str">
            <v>妨害風化</v>
          </cell>
          <cell r="B22">
            <v>2215</v>
          </cell>
          <cell r="C22">
            <v>9.5500820530977659</v>
          </cell>
          <cell r="D22">
            <v>1986</v>
          </cell>
          <cell r="E22">
            <v>8.5344592975263343</v>
          </cell>
          <cell r="F22">
            <v>2092</v>
          </cell>
          <cell r="G22">
            <v>8.961360536716958</v>
          </cell>
          <cell r="H22">
            <v>1845</v>
          </cell>
          <cell r="I22">
            <v>7.8833907638706551</v>
          </cell>
          <cell r="J22">
            <v>2220</v>
          </cell>
          <cell r="K22">
            <v>9.4617403447841131</v>
          </cell>
          <cell r="L22">
            <v>1622</v>
          </cell>
          <cell r="M22">
            <v>6.8974476679546575</v>
          </cell>
          <cell r="N22">
            <v>1537</v>
          </cell>
          <cell r="O22">
            <v>6.5250092950604106</v>
          </cell>
          <cell r="P22">
            <v>1540</v>
          </cell>
          <cell r="Q22">
            <v>6.5309364202949354</v>
          </cell>
          <cell r="R22">
            <v>1218</v>
          </cell>
          <cell r="S22">
            <v>5.16</v>
          </cell>
          <cell r="T22">
            <v>999</v>
          </cell>
          <cell r="U22">
            <v>4.2362497545286208</v>
          </cell>
        </row>
        <row r="23">
          <cell r="A23" t="str">
            <v>妨害秘密</v>
          </cell>
          <cell r="B23">
            <v>356</v>
          </cell>
          <cell r="C23">
            <v>1.5349116076310629</v>
          </cell>
          <cell r="D23">
            <v>375</v>
          </cell>
          <cell r="E23">
            <v>1.6114915592005918</v>
          </cell>
          <cell r="F23">
            <v>358</v>
          </cell>
          <cell r="G23">
            <v>1.5335406654611239</v>
          </cell>
          <cell r="H23">
            <v>446</v>
          </cell>
          <cell r="I23">
            <v>1.9056868730007113</v>
          </cell>
          <cell r="J23">
            <v>531</v>
          </cell>
          <cell r="K23">
            <v>2.2631460013875513</v>
          </cell>
          <cell r="L23">
            <v>532</v>
          </cell>
          <cell r="M23">
            <v>2.2622947961478905</v>
          </cell>
          <cell r="N23">
            <v>570</v>
          </cell>
          <cell r="O23">
            <v>2.4198147678493389</v>
          </cell>
          <cell r="P23">
            <v>660</v>
          </cell>
          <cell r="Q23">
            <v>2.7989727515549725</v>
          </cell>
          <cell r="R23">
            <v>725</v>
          </cell>
          <cell r="S23">
            <v>3.07</v>
          </cell>
          <cell r="T23">
            <v>903</v>
          </cell>
          <cell r="U23">
            <v>3.8291626910303749</v>
          </cell>
        </row>
        <row r="24">
          <cell r="A24" t="str">
            <v>竊佔</v>
          </cell>
          <cell r="B24">
            <v>700</v>
          </cell>
          <cell r="C24">
            <v>3.0180846217464725</v>
          </cell>
          <cell r="D24">
            <v>749</v>
          </cell>
          <cell r="E24">
            <v>3.2186858075766489</v>
          </cell>
          <cell r="F24">
            <v>747</v>
          </cell>
          <cell r="G24">
            <v>3.1998739583783782</v>
          </cell>
          <cell r="H24">
            <v>916</v>
          </cell>
          <cell r="I24">
            <v>3.913921918539577</v>
          </cell>
          <cell r="J24">
            <v>741</v>
          </cell>
          <cell r="K24">
            <v>3.1581754934617243</v>
          </cell>
          <cell r="L24">
            <v>684</v>
          </cell>
          <cell r="M24">
            <v>2.9086647379044304</v>
          </cell>
          <cell r="N24">
            <v>634</v>
          </cell>
          <cell r="O24">
            <v>2.6915132680990896</v>
          </cell>
          <cell r="P24">
            <v>595</v>
          </cell>
          <cell r="Q24">
            <v>2.5233163442048614</v>
          </cell>
          <cell r="R24">
            <v>559</v>
          </cell>
          <cell r="S24">
            <v>2.37</v>
          </cell>
          <cell r="T24">
            <v>690</v>
          </cell>
          <cell r="U24">
            <v>2.9259382688936419</v>
          </cell>
        </row>
        <row r="25">
          <cell r="A25" t="str">
            <v>恐嚇取財</v>
          </cell>
          <cell r="B25">
            <v>1735</v>
          </cell>
          <cell r="C25">
            <v>7.480538312471614</v>
          </cell>
          <cell r="D25">
            <v>1188</v>
          </cell>
          <cell r="E25">
            <v>5.1052052595474757</v>
          </cell>
          <cell r="F25">
            <v>1138</v>
          </cell>
          <cell r="G25">
            <v>4.8747745175831252</v>
          </cell>
          <cell r="H25">
            <v>995</v>
          </cell>
          <cell r="I25">
            <v>4.2514763198110037</v>
          </cell>
          <cell r="J25">
            <v>1126</v>
          </cell>
          <cell r="K25">
            <v>4.7990629978668249</v>
          </cell>
          <cell r="L25">
            <v>885</v>
          </cell>
          <cell r="M25">
            <v>3.7634039372009078</v>
          </cell>
          <cell r="N25">
            <v>806</v>
          </cell>
          <cell r="O25">
            <v>3.4217029875202933</v>
          </cell>
          <cell r="P25">
            <v>685</v>
          </cell>
          <cell r="Q25">
            <v>2.9049944466896305</v>
          </cell>
          <cell r="R25">
            <v>575</v>
          </cell>
          <cell r="S25">
            <v>2.4368509672592542</v>
          </cell>
          <cell r="T25">
            <v>620</v>
          </cell>
          <cell r="U25">
            <v>2.6291039517595043</v>
          </cell>
        </row>
        <row r="26">
          <cell r="A26" t="str">
            <v>誣告</v>
          </cell>
          <cell r="B26">
            <v>525</v>
          </cell>
          <cell r="C26">
            <v>2.2635634663098543</v>
          </cell>
          <cell r="D26">
            <v>473</v>
          </cell>
          <cell r="E26">
            <v>2.0326280200050131</v>
          </cell>
          <cell r="F26">
            <v>515</v>
          </cell>
          <cell r="G26">
            <v>2.2060710690292704</v>
          </cell>
          <cell r="H26">
            <v>432</v>
          </cell>
          <cell r="I26">
            <v>1.8458671056867875</v>
          </cell>
          <cell r="J26">
            <v>474</v>
          </cell>
          <cell r="K26">
            <v>2.0202094249674185</v>
          </cell>
          <cell r="L26">
            <v>461</v>
          </cell>
          <cell r="M26">
            <v>1.9603719944063485</v>
          </cell>
          <cell r="N26">
            <v>457</v>
          </cell>
          <cell r="O26">
            <v>1.9400971033458736</v>
          </cell>
          <cell r="P26">
            <v>459</v>
          </cell>
          <cell r="Q26">
            <v>1.9465583226723218</v>
          </cell>
          <cell r="R26">
            <v>446</v>
          </cell>
          <cell r="S26">
            <v>1.89</v>
          </cell>
          <cell r="T26">
            <v>506</v>
          </cell>
          <cell r="U26">
            <v>2.1456880638553373</v>
          </cell>
        </row>
        <row r="27">
          <cell r="A27" t="str">
            <v>妨害家庭及婚姻</v>
          </cell>
          <cell r="B27">
            <v>638</v>
          </cell>
          <cell r="C27">
            <v>2.7507685552489276</v>
          </cell>
          <cell r="D27">
            <v>686</v>
          </cell>
          <cell r="E27">
            <v>2.9479552256309494</v>
          </cell>
          <cell r="F27">
            <v>654</v>
          </cell>
          <cell r="G27">
            <v>2.8014960760099856</v>
          </cell>
          <cell r="H27">
            <v>634</v>
          </cell>
          <cell r="I27">
            <v>2.7089808912162576</v>
          </cell>
          <cell r="J27">
            <v>647</v>
          </cell>
          <cell r="K27">
            <v>2.7575432446285233</v>
          </cell>
          <cell r="L27">
            <v>622</v>
          </cell>
          <cell r="M27">
            <v>2.6450138406089994</v>
          </cell>
          <cell r="N27">
            <v>591</v>
          </cell>
          <cell r="O27">
            <v>2.5089658382437885</v>
          </cell>
          <cell r="P27">
            <v>616</v>
          </cell>
          <cell r="Q27">
            <v>2.6123745681179744</v>
          </cell>
          <cell r="R27">
            <v>649</v>
          </cell>
          <cell r="S27">
            <v>2.75</v>
          </cell>
          <cell r="T27">
            <v>451</v>
          </cell>
          <cell r="U27">
            <v>1.9124611003928009</v>
          </cell>
        </row>
        <row r="28">
          <cell r="A28" t="str">
            <v>故意殺人</v>
          </cell>
          <cell r="B28">
            <v>686</v>
          </cell>
          <cell r="C28">
            <v>2.9577229293115432</v>
          </cell>
          <cell r="D28">
            <v>624</v>
          </cell>
          <cell r="E28">
            <v>2.681521954509785</v>
          </cell>
          <cell r="F28">
            <v>469</v>
          </cell>
          <cell r="G28">
            <v>2.0090239444169469</v>
          </cell>
          <cell r="H28">
            <v>474</v>
          </cell>
          <cell r="I28">
            <v>2.0253264076285586</v>
          </cell>
          <cell r="J28">
            <v>442</v>
          </cell>
          <cell r="K28">
            <v>1.8838240187008319</v>
          </cell>
          <cell r="L28">
            <v>405</v>
          </cell>
          <cell r="M28">
            <v>1.7222357000749917</v>
          </cell>
          <cell r="N28">
            <v>399</v>
          </cell>
          <cell r="O28">
            <v>1.6938703374945374</v>
          </cell>
          <cell r="P28">
            <v>323</v>
          </cell>
          <cell r="Q28">
            <v>1.3698003011397819</v>
          </cell>
          <cell r="R28">
            <v>302</v>
          </cell>
          <cell r="S28">
            <v>1.2798765080213823</v>
          </cell>
          <cell r="T28">
            <v>238</v>
          </cell>
          <cell r="U28">
            <v>1.009236678256068</v>
          </cell>
        </row>
        <row r="29">
          <cell r="A29" t="str">
            <v>對幼性交</v>
          </cell>
          <cell r="B29">
            <v>449</v>
          </cell>
          <cell r="C29">
            <v>1.9358857073773803</v>
          </cell>
          <cell r="D29">
            <v>336</v>
          </cell>
          <cell r="E29">
            <v>1.4438964370437304</v>
          </cell>
          <cell r="F29">
            <v>165</v>
          </cell>
          <cell r="G29">
            <v>0.70679946871811572</v>
          </cell>
          <cell r="H29">
            <v>137</v>
          </cell>
          <cell r="I29">
            <v>0.5853791515719674</v>
          </cell>
          <cell r="J29">
            <v>116</v>
          </cell>
          <cell r="K29">
            <v>0.49439725377668886</v>
          </cell>
          <cell r="L29">
            <v>78</v>
          </cell>
          <cell r="M29">
            <v>0.33168983853296136</v>
          </cell>
          <cell r="N29">
            <v>201</v>
          </cell>
          <cell r="O29">
            <v>0.85330310234687223</v>
          </cell>
          <cell r="P29">
            <v>168</v>
          </cell>
          <cell r="Q29">
            <v>0.71246579130490206</v>
          </cell>
          <cell r="R29">
            <v>150</v>
          </cell>
          <cell r="S29">
            <v>0.63570023885800775</v>
          </cell>
          <cell r="T29">
            <v>204</v>
          </cell>
          <cell r="U29">
            <v>0.86506000993377252</v>
          </cell>
        </row>
        <row r="30">
          <cell r="A30" t="str">
            <v>強制性交</v>
          </cell>
          <cell r="B30">
            <v>1351</v>
          </cell>
          <cell r="C30">
            <v>5.8249033199706917</v>
          </cell>
          <cell r="D30">
            <v>1179</v>
          </cell>
          <cell r="E30">
            <v>5.0665294621266614</v>
          </cell>
          <cell r="F30">
            <v>854</v>
          </cell>
          <cell r="G30">
            <v>3.6582227047592171</v>
          </cell>
          <cell r="H30">
            <v>813</v>
          </cell>
          <cell r="I30">
            <v>3.4738193447299963</v>
          </cell>
          <cell r="J30">
            <v>629</v>
          </cell>
          <cell r="K30">
            <v>2.6808264881511836</v>
          </cell>
          <cell r="L30">
            <v>473</v>
          </cell>
          <cell r="M30">
            <v>2.0114012003344963</v>
          </cell>
          <cell r="N30">
            <v>302</v>
          </cell>
          <cell r="O30">
            <v>1.2820772980535093</v>
          </cell>
          <cell r="P30">
            <v>228</v>
          </cell>
          <cell r="Q30">
            <v>0.96691783912522777</v>
          </cell>
          <cell r="R30">
            <v>201</v>
          </cell>
          <cell r="S30">
            <v>0.85183832006973048</v>
          </cell>
          <cell r="T30">
            <v>165</v>
          </cell>
          <cell r="U30">
            <v>0.69968089038761005</v>
          </cell>
        </row>
        <row r="31">
          <cell r="A31" t="str">
            <v>強盜</v>
          </cell>
          <cell r="B31">
            <v>651</v>
          </cell>
          <cell r="C31">
            <v>2.8068186982242191</v>
          </cell>
          <cell r="D31">
            <v>564</v>
          </cell>
          <cell r="E31">
            <v>2.4236833050376902</v>
          </cell>
          <cell r="F31">
            <v>465</v>
          </cell>
          <cell r="G31">
            <v>1.9918894118419623</v>
          </cell>
          <cell r="H31">
            <v>388</v>
          </cell>
          <cell r="I31">
            <v>1.6578621227001704</v>
          </cell>
          <cell r="J31">
            <v>381</v>
          </cell>
          <cell r="K31">
            <v>1.6238392559389521</v>
          </cell>
          <cell r="L31">
            <v>320</v>
          </cell>
          <cell r="M31">
            <v>1.3607788247506105</v>
          </cell>
          <cell r="N31">
            <v>289</v>
          </cell>
          <cell r="O31">
            <v>1.2268885401902789</v>
          </cell>
          <cell r="P31">
            <v>207</v>
          </cell>
          <cell r="Q31">
            <v>0.87785963571496872</v>
          </cell>
          <cell r="R31">
            <v>192</v>
          </cell>
          <cell r="S31">
            <v>0.8136963057382498</v>
          </cell>
          <cell r="T31">
            <v>156</v>
          </cell>
          <cell r="U31">
            <v>0.66151647818464954</v>
          </cell>
        </row>
        <row r="32">
          <cell r="A32" t="str">
            <v>搶奪</v>
          </cell>
          <cell r="B32">
            <v>1010</v>
          </cell>
          <cell r="C32">
            <v>4.3546649542341953</v>
          </cell>
          <cell r="D32">
            <v>711</v>
          </cell>
          <cell r="E32">
            <v>3.0553879962443222</v>
          </cell>
          <cell r="F32">
            <v>536</v>
          </cell>
          <cell r="G32">
            <v>2.2960273650479395</v>
          </cell>
          <cell r="H32">
            <v>447</v>
          </cell>
          <cell r="I32">
            <v>1.9099597135231341</v>
          </cell>
          <cell r="J32">
            <v>359</v>
          </cell>
          <cell r="K32">
            <v>1.5300742595330286</v>
          </cell>
          <cell r="L32">
            <v>323</v>
          </cell>
          <cell r="M32">
            <v>1.3735361262326478</v>
          </cell>
          <cell r="N32">
            <v>234</v>
          </cell>
          <cell r="O32">
            <v>0.9933976415381498</v>
          </cell>
          <cell r="P32">
            <v>192</v>
          </cell>
          <cell r="Q32">
            <v>0.8142466186341738</v>
          </cell>
          <cell r="R32">
            <v>137</v>
          </cell>
          <cell r="S32">
            <v>0.58060621815698044</v>
          </cell>
          <cell r="T32">
            <v>125</v>
          </cell>
          <cell r="U32">
            <v>0.53006128059667423</v>
          </cell>
        </row>
        <row r="33">
          <cell r="A33" t="str">
            <v>贓物</v>
          </cell>
          <cell r="B33">
            <v>1387</v>
          </cell>
          <cell r="C33">
            <v>5.9801191005176531</v>
          </cell>
          <cell r="D33">
            <v>1133</v>
          </cell>
          <cell r="E33">
            <v>4.8688531641980557</v>
          </cell>
          <cell r="F33">
            <v>1023</v>
          </cell>
          <cell r="G33">
            <v>4.3821567060523172</v>
          </cell>
          <cell r="H33">
            <v>1111</v>
          </cell>
          <cell r="I33">
            <v>4.7471258204120854</v>
          </cell>
          <cell r="J33">
            <v>666</v>
          </cell>
          <cell r="K33">
            <v>2.8385221639247828</v>
          </cell>
          <cell r="L33">
            <v>295</v>
          </cell>
          <cell r="M33">
            <v>1.2544679790669693</v>
          </cell>
          <cell r="N33">
            <v>246</v>
          </cell>
          <cell r="O33">
            <v>1.0443411103349778</v>
          </cell>
          <cell r="P33">
            <v>173</v>
          </cell>
          <cell r="Q33">
            <v>0.7336701303318337</v>
          </cell>
          <cell r="R33">
            <v>115</v>
          </cell>
          <cell r="S33">
            <v>0.48737018312447267</v>
          </cell>
          <cell r="T33">
            <v>112</v>
          </cell>
          <cell r="U33">
            <v>0.47493490741462019</v>
          </cell>
        </row>
        <row r="34">
          <cell r="A34" t="str">
            <v>遺棄</v>
          </cell>
          <cell r="B34">
            <v>127</v>
          </cell>
          <cell r="C34">
            <v>0.54756678137400294</v>
          </cell>
          <cell r="D34">
            <v>146</v>
          </cell>
          <cell r="E34">
            <v>0.62740738038209709</v>
          </cell>
          <cell r="F34">
            <v>149</v>
          </cell>
          <cell r="G34">
            <v>0.63826133841817723</v>
          </cell>
          <cell r="H34">
            <v>124</v>
          </cell>
          <cell r="I34">
            <v>0.52983222478046688</v>
          </cell>
          <cell r="J34">
            <v>137</v>
          </cell>
          <cell r="K34">
            <v>0.58390019244838898</v>
          </cell>
          <cell r="L34">
            <v>115</v>
          </cell>
          <cell r="M34">
            <v>0.48902989014475073</v>
          </cell>
          <cell r="N34">
            <v>104</v>
          </cell>
          <cell r="O34">
            <v>0.44151006290584432</v>
          </cell>
          <cell r="P34">
            <v>114</v>
          </cell>
          <cell r="Q34">
            <v>0.48345892981404071</v>
          </cell>
          <cell r="R34">
            <v>100</v>
          </cell>
          <cell r="S34">
            <v>0.42380015923867187</v>
          </cell>
          <cell r="T34">
            <v>106</v>
          </cell>
          <cell r="U34">
            <v>0.44949196594597979</v>
          </cell>
        </row>
        <row r="35">
          <cell r="A35" t="str">
            <v>過失致死</v>
          </cell>
          <cell r="B35">
            <v>118</v>
          </cell>
          <cell r="C35">
            <v>0.50876283623726248</v>
          </cell>
          <cell r="D35">
            <v>120</v>
          </cell>
          <cell r="E35">
            <v>0.51567729894418946</v>
          </cell>
          <cell r="F35">
            <v>82</v>
          </cell>
          <cell r="G35">
            <v>0.35125791778718479</v>
          </cell>
          <cell r="H35">
            <v>87</v>
          </cell>
          <cell r="I35">
            <v>0.37173712545081139</v>
          </cell>
          <cell r="J35">
            <v>80</v>
          </cell>
          <cell r="K35">
            <v>0.34096361602825631</v>
          </cell>
          <cell r="L35">
            <v>60</v>
          </cell>
          <cell r="M35">
            <v>0.25514602964073951</v>
          </cell>
          <cell r="N35">
            <v>52</v>
          </cell>
          <cell r="O35">
            <v>0.22075503145292216</v>
          </cell>
          <cell r="P35">
            <v>56</v>
          </cell>
          <cell r="Q35">
            <v>0.23748859710163406</v>
          </cell>
          <cell r="R35">
            <v>76</v>
          </cell>
          <cell r="S35">
            <v>0.32208812102139062</v>
          </cell>
          <cell r="T35">
            <v>94</v>
          </cell>
          <cell r="U35">
            <v>0.39860608300869904</v>
          </cell>
        </row>
        <row r="36">
          <cell r="A36" t="str">
            <v>偽造有價證券</v>
          </cell>
          <cell r="B36">
            <v>73</v>
          </cell>
          <cell r="C36">
            <v>0.31474311055356069</v>
          </cell>
          <cell r="D36">
            <v>64</v>
          </cell>
          <cell r="E36">
            <v>0.27502789277023437</v>
          </cell>
          <cell r="F36">
            <v>51</v>
          </cell>
          <cell r="G36">
            <v>0.21846529033105397</v>
          </cell>
          <cell r="H36">
            <v>51</v>
          </cell>
          <cell r="I36">
            <v>0.21791486664357909</v>
          </cell>
          <cell r="J36">
            <v>78</v>
          </cell>
          <cell r="K36">
            <v>0.33243952562754991</v>
          </cell>
          <cell r="L36">
            <v>74</v>
          </cell>
          <cell r="M36">
            <v>0.31468010322357876</v>
          </cell>
          <cell r="N36">
            <v>71</v>
          </cell>
          <cell r="O36">
            <v>0.30141552371456681</v>
          </cell>
          <cell r="P36">
            <v>70</v>
          </cell>
          <cell r="Q36">
            <v>0.29686074637704257</v>
          </cell>
          <cell r="R36">
            <v>81</v>
          </cell>
          <cell r="S36">
            <v>0.34327812898332416</v>
          </cell>
          <cell r="T36">
            <v>77</v>
          </cell>
          <cell r="U36">
            <v>0.32651774884755136</v>
          </cell>
        </row>
        <row r="37">
          <cell r="A37" t="str">
            <v>偽造貨幣</v>
          </cell>
          <cell r="B37">
            <v>68</v>
          </cell>
          <cell r="C37">
            <v>0.29318536325537164</v>
          </cell>
          <cell r="D37">
            <v>59</v>
          </cell>
          <cell r="E37">
            <v>0.25354133864755979</v>
          </cell>
          <cell r="F37">
            <v>48</v>
          </cell>
          <cell r="G37">
            <v>0.20561439089981548</v>
          </cell>
          <cell r="H37">
            <v>69</v>
          </cell>
          <cell r="I37">
            <v>0.29482599604719523</v>
          </cell>
          <cell r="J37">
            <v>50</v>
          </cell>
          <cell r="K37">
            <v>0.21310226001766019</v>
          </cell>
          <cell r="L37">
            <v>70</v>
          </cell>
          <cell r="M37">
            <v>0.2976703679141961</v>
          </cell>
          <cell r="N37">
            <v>72</v>
          </cell>
          <cell r="O37">
            <v>0.30566081278096913</v>
          </cell>
          <cell r="P37">
            <v>76</v>
          </cell>
          <cell r="Q37">
            <v>0.32230595320936045</v>
          </cell>
          <cell r="R37">
            <v>59</v>
          </cell>
          <cell r="S37">
            <v>0.25004209395081639</v>
          </cell>
          <cell r="T37">
            <v>48</v>
          </cell>
          <cell r="U37">
            <v>0.20354353174912293</v>
          </cell>
        </row>
        <row r="38">
          <cell r="A38" t="str">
            <v>瀆職</v>
          </cell>
          <cell r="B38">
            <v>34</v>
          </cell>
          <cell r="C38">
            <v>0.14659268162768582</v>
          </cell>
          <cell r="D38">
            <v>31</v>
          </cell>
          <cell r="E38">
            <v>0.13321663556058227</v>
          </cell>
          <cell r="F38">
            <v>35</v>
          </cell>
          <cell r="G38">
            <v>0.14992716003111545</v>
          </cell>
          <cell r="H38">
            <v>35</v>
          </cell>
          <cell r="I38">
            <v>0.14954941828480917</v>
          </cell>
          <cell r="J38">
            <v>86</v>
          </cell>
          <cell r="K38">
            <v>0.36653589504133832</v>
          </cell>
          <cell r="L38">
            <v>25</v>
          </cell>
          <cell r="M38">
            <v>0.10631084568364145</v>
          </cell>
          <cell r="N38">
            <v>20</v>
          </cell>
          <cell r="O38">
            <v>8.4905781328046992E-2</v>
          </cell>
          <cell r="P38">
            <v>23</v>
          </cell>
          <cell r="Q38">
            <v>9.7539959523885417E-2</v>
          </cell>
          <cell r="R38">
            <v>34</v>
          </cell>
          <cell r="S38">
            <v>0.14409205414114842</v>
          </cell>
          <cell r="T38">
            <v>39</v>
          </cell>
          <cell r="U38">
            <v>0.16537911954616238</v>
          </cell>
        </row>
        <row r="39">
          <cell r="A39" t="str">
            <v>藏匿頂替</v>
          </cell>
          <cell r="B39">
            <v>24</v>
          </cell>
          <cell r="C39">
            <v>0.10347718703130764</v>
          </cell>
          <cell r="D39">
            <v>25</v>
          </cell>
          <cell r="E39">
            <v>0.10743277061337281</v>
          </cell>
          <cell r="F39">
            <v>22</v>
          </cell>
          <cell r="G39">
            <v>9.4239929162415428E-2</v>
          </cell>
          <cell r="H39">
            <v>22</v>
          </cell>
          <cell r="I39">
            <v>9.4002491493308624E-2</v>
          </cell>
          <cell r="J39">
            <v>34</v>
          </cell>
          <cell r="K39">
            <v>0.14490953681200897</v>
          </cell>
          <cell r="L39">
            <v>24</v>
          </cell>
          <cell r="M39">
            <v>0.1020584118562958</v>
          </cell>
          <cell r="N39">
            <v>28</v>
          </cell>
          <cell r="O39">
            <v>0.11886809385926578</v>
          </cell>
          <cell r="P39">
            <v>36</v>
          </cell>
          <cell r="Q39">
            <v>0.15267124099390758</v>
          </cell>
          <cell r="R39">
            <v>38</v>
          </cell>
          <cell r="S39">
            <v>0.16104406051069531</v>
          </cell>
          <cell r="T39">
            <v>38</v>
          </cell>
          <cell r="U39">
            <v>0.161138629301389</v>
          </cell>
        </row>
        <row r="40">
          <cell r="A40" t="str">
            <v>偽證</v>
          </cell>
          <cell r="B40">
            <v>12</v>
          </cell>
          <cell r="C40">
            <v>5.1738593515653818E-2</v>
          </cell>
          <cell r="D40">
            <v>12</v>
          </cell>
          <cell r="E40">
            <v>5.1567729894418941E-2</v>
          </cell>
          <cell r="F40">
            <v>20</v>
          </cell>
          <cell r="G40">
            <v>8.5672662874923117E-2</v>
          </cell>
          <cell r="H40">
            <v>21</v>
          </cell>
          <cell r="I40">
            <v>8.9729650970885505E-2</v>
          </cell>
          <cell r="J40">
            <v>33</v>
          </cell>
          <cell r="K40">
            <v>0.14064749161165574</v>
          </cell>
          <cell r="L40">
            <v>16</v>
          </cell>
          <cell r="M40">
            <v>6.8038941237530542E-2</v>
          </cell>
          <cell r="N40">
            <v>22</v>
          </cell>
          <cell r="O40">
            <v>9.3396359460851688E-2</v>
          </cell>
          <cell r="P40">
            <v>33</v>
          </cell>
          <cell r="Q40">
            <v>0.13994863757774861</v>
          </cell>
          <cell r="R40">
            <v>37</v>
          </cell>
          <cell r="S40">
            <v>0.15680605891830857</v>
          </cell>
          <cell r="T40">
            <v>33</v>
          </cell>
          <cell r="U40">
            <v>0.13993617807752201</v>
          </cell>
        </row>
        <row r="41">
          <cell r="A41" t="str">
            <v>重傷害</v>
          </cell>
          <cell r="B41">
            <v>28</v>
          </cell>
          <cell r="C41">
            <v>0.1207233848698589</v>
          </cell>
          <cell r="D41">
            <v>35</v>
          </cell>
          <cell r="E41">
            <v>0.15040587885872192</v>
          </cell>
          <cell r="F41">
            <v>28</v>
          </cell>
          <cell r="G41">
            <v>0.11994172802489236</v>
          </cell>
          <cell r="H41">
            <v>25</v>
          </cell>
          <cell r="I41">
            <v>0.10682101306057798</v>
          </cell>
          <cell r="J41">
            <v>22</v>
          </cell>
          <cell r="K41">
            <v>9.3764994407770488E-2</v>
          </cell>
          <cell r="L41">
            <v>23</v>
          </cell>
          <cell r="M41">
            <v>9.780597802895015E-2</v>
          </cell>
          <cell r="N41">
            <v>33</v>
          </cell>
          <cell r="O41">
            <v>0.14009453919127751</v>
          </cell>
          <cell r="P41">
            <v>35</v>
          </cell>
          <cell r="Q41">
            <v>0.14843037318852129</v>
          </cell>
          <cell r="R41">
            <v>20</v>
          </cell>
          <cell r="S41">
            <v>8.4760031847734368E-2</v>
          </cell>
          <cell r="T41">
            <v>21</v>
          </cell>
          <cell r="U41">
            <v>8.9050295140241292E-2</v>
          </cell>
        </row>
        <row r="42">
          <cell r="A42" t="str">
            <v>脫逃</v>
          </cell>
          <cell r="B42">
            <v>9</v>
          </cell>
          <cell r="C42">
            <v>3.8803945136740361E-2</v>
          </cell>
          <cell r="D42">
            <v>15</v>
          </cell>
          <cell r="E42">
            <v>6.4459662368023682E-2</v>
          </cell>
          <cell r="F42">
            <v>14</v>
          </cell>
          <cell r="G42">
            <v>5.9970864012446182E-2</v>
          </cell>
          <cell r="H42">
            <v>1</v>
          </cell>
          <cell r="I42">
            <v>4.2728405224231195E-3</v>
          </cell>
          <cell r="J42">
            <v>5</v>
          </cell>
          <cell r="K42">
            <v>2.1310226001766019E-2</v>
          </cell>
          <cell r="L42">
            <v>11</v>
          </cell>
          <cell r="M42">
            <v>4.6776772100802243E-2</v>
          </cell>
          <cell r="N42">
            <v>9</v>
          </cell>
          <cell r="O42">
            <v>3.8207601597621141E-2</v>
          </cell>
          <cell r="P42">
            <v>7</v>
          </cell>
          <cell r="Q42">
            <v>2.9686074637704257E-2</v>
          </cell>
          <cell r="R42">
            <v>7</v>
          </cell>
          <cell r="S42">
            <v>2.9666011146707028E-2</v>
          </cell>
          <cell r="T42">
            <v>15</v>
          </cell>
          <cell r="U42">
            <v>6.3607353671600919E-2</v>
          </cell>
        </row>
        <row r="43">
          <cell r="A43" t="str">
            <v>湮滅證據</v>
          </cell>
          <cell r="B43">
            <v>9</v>
          </cell>
          <cell r="C43">
            <v>3.8803945136740361E-2</v>
          </cell>
          <cell r="D43">
            <v>16</v>
          </cell>
          <cell r="E43">
            <v>6.8756973192558593E-2</v>
          </cell>
          <cell r="F43">
            <v>18</v>
          </cell>
          <cell r="G43">
            <v>7.7105396587430805E-2</v>
          </cell>
          <cell r="H43">
            <v>8</v>
          </cell>
          <cell r="I43">
            <v>3.4182724179384956E-2</v>
          </cell>
          <cell r="J43">
            <v>23</v>
          </cell>
          <cell r="K43">
            <v>9.8027039608123701E-2</v>
          </cell>
          <cell r="L43">
            <v>7</v>
          </cell>
          <cell r="M43">
            <v>2.9767036791419611E-2</v>
          </cell>
          <cell r="N43">
            <v>13</v>
          </cell>
          <cell r="O43">
            <v>5.5188757863230541E-2</v>
          </cell>
          <cell r="P43">
            <v>20</v>
          </cell>
          <cell r="Q43">
            <v>8.4817356107726449E-2</v>
          </cell>
          <cell r="R43">
            <v>15</v>
          </cell>
          <cell r="S43">
            <v>6.3570023885800783E-2</v>
          </cell>
          <cell r="T43">
            <v>9</v>
          </cell>
          <cell r="U43">
            <v>3.8164412202960546E-2</v>
          </cell>
        </row>
        <row r="44">
          <cell r="A44" t="str">
            <v>侵害墳墓屍體</v>
          </cell>
          <cell r="B44">
            <v>15</v>
          </cell>
          <cell r="C44">
            <v>6.467324189456726E-2</v>
          </cell>
          <cell r="D44">
            <v>12</v>
          </cell>
          <cell r="E44">
            <v>5.1567729894418941E-2</v>
          </cell>
          <cell r="F44">
            <v>14</v>
          </cell>
          <cell r="G44">
            <v>5.9970864012446182E-2</v>
          </cell>
          <cell r="H44">
            <v>11</v>
          </cell>
          <cell r="I44">
            <v>4.7001245746654312E-2</v>
          </cell>
          <cell r="J44">
            <v>3</v>
          </cell>
          <cell r="K44">
            <v>1.2786135601059612E-2</v>
          </cell>
          <cell r="L44">
            <v>3</v>
          </cell>
          <cell r="M44">
            <v>1.2757301482036975E-2</v>
          </cell>
          <cell r="N44">
            <v>10</v>
          </cell>
          <cell r="O44">
            <v>4.2452890664023496E-2</v>
          </cell>
          <cell r="P44">
            <v>3</v>
          </cell>
          <cell r="Q44">
            <v>1.2722603416158966E-2</v>
          </cell>
          <cell r="R44">
            <v>5</v>
          </cell>
          <cell r="S44">
            <v>2.1190007961933592E-2</v>
          </cell>
          <cell r="T44">
            <v>5</v>
          </cell>
          <cell r="U44">
            <v>2.1202451223866971E-2</v>
          </cell>
        </row>
        <row r="45">
          <cell r="A45" t="str">
            <v>擄人勒贖</v>
          </cell>
          <cell r="B45">
            <v>10</v>
          </cell>
          <cell r="C45">
            <v>4.3115494596378173E-2</v>
          </cell>
          <cell r="D45">
            <v>11</v>
          </cell>
          <cell r="E45">
            <v>4.727041906988403E-2</v>
          </cell>
          <cell r="F45">
            <v>8</v>
          </cell>
          <cell r="G45">
            <v>3.4269065149969247E-2</v>
          </cell>
          <cell r="H45">
            <v>5</v>
          </cell>
          <cell r="I45">
            <v>2.1364202612115597E-2</v>
          </cell>
          <cell r="J45">
            <v>7</v>
          </cell>
          <cell r="K45">
            <v>2.983431640247243E-2</v>
          </cell>
          <cell r="L45">
            <v>4</v>
          </cell>
          <cell r="M45">
            <v>1.7009735309382636E-2</v>
          </cell>
          <cell r="N45">
            <v>3</v>
          </cell>
          <cell r="O45">
            <v>1.2735867199207046E-2</v>
          </cell>
          <cell r="P45">
            <v>5</v>
          </cell>
          <cell r="Q45">
            <v>2.1204339026931612E-2</v>
          </cell>
          <cell r="R45">
            <v>6</v>
          </cell>
          <cell r="S45">
            <v>2.5428009554320306E-2</v>
          </cell>
          <cell r="T45">
            <v>1</v>
          </cell>
          <cell r="U45">
            <v>4.2404902447733947E-3</v>
          </cell>
        </row>
        <row r="46">
          <cell r="A46" t="str">
            <v>其他</v>
          </cell>
          <cell r="B46">
            <v>27</v>
          </cell>
          <cell r="C46">
            <v>0.11641183541022107</v>
          </cell>
          <cell r="D46">
            <v>57</v>
          </cell>
          <cell r="E46">
            <v>0.24494671699848997</v>
          </cell>
          <cell r="F46">
            <v>9</v>
          </cell>
          <cell r="G46">
            <v>3.8552698293715403E-2</v>
          </cell>
          <cell r="H46">
            <v>420</v>
          </cell>
          <cell r="I46">
            <v>1.7945930194177102</v>
          </cell>
          <cell r="J46">
            <v>228</v>
          </cell>
          <cell r="K46">
            <v>0.97174630568053055</v>
          </cell>
          <cell r="L46">
            <v>122</v>
          </cell>
          <cell r="M46">
            <v>0.5187969269361703</v>
          </cell>
          <cell r="N46">
            <v>101</v>
          </cell>
          <cell r="O46">
            <v>0.42877419570663727</v>
          </cell>
          <cell r="P46">
            <v>697</v>
          </cell>
          <cell r="Q46">
            <v>2.9558848603542662</v>
          </cell>
          <cell r="R46">
            <v>123</v>
          </cell>
          <cell r="S46">
            <v>0.52127419586356638</v>
          </cell>
          <cell r="T46">
            <v>109</v>
          </cell>
          <cell r="U46">
            <v>0.46221343668029996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1"/>
  <sheetViews>
    <sheetView showGridLines="0" tabSelected="1" zoomScaleNormal="100" zoomScalePageLayoutView="120" workbookViewId="0">
      <selection activeCell="J6" sqref="J6:M6"/>
    </sheetView>
  </sheetViews>
  <sheetFormatPr defaultColWidth="9" defaultRowHeight="15.75"/>
  <cols>
    <col min="1" max="4" width="9" style="1" customWidth="1"/>
    <col min="5" max="6" width="13.5" style="1" customWidth="1"/>
    <col min="7" max="7" width="9" style="1"/>
    <col min="8" max="9" width="9.5" style="1" customWidth="1"/>
    <col min="10" max="11" width="9.125" style="1" customWidth="1"/>
    <col min="12" max="12" width="9" style="1"/>
    <col min="13" max="13" width="12.875" style="1" customWidth="1"/>
    <col min="14" max="17" width="9" style="1"/>
    <col min="18" max="18" width="9" style="1" customWidth="1"/>
    <col min="19" max="19" width="12.875" style="1" customWidth="1"/>
    <col min="20" max="16384" width="9" style="1"/>
  </cols>
  <sheetData>
    <row r="1" spans="1:19" ht="20.25">
      <c r="D1" s="461" t="s">
        <v>43</v>
      </c>
      <c r="E1" s="462"/>
      <c r="F1" s="463"/>
      <c r="G1" s="463"/>
      <c r="H1" s="463"/>
      <c r="I1" s="463"/>
      <c r="J1" s="463"/>
      <c r="K1" s="463"/>
      <c r="L1" s="463"/>
      <c r="M1" s="463"/>
      <c r="N1" s="462"/>
      <c r="O1" s="462"/>
      <c r="P1" s="462"/>
    </row>
    <row r="2" spans="1:19" ht="18.75" customHeight="1">
      <c r="C2" s="469"/>
      <c r="D2" s="469"/>
      <c r="E2" s="469"/>
      <c r="F2" s="464" t="s">
        <v>42</v>
      </c>
      <c r="G2" s="464"/>
      <c r="H2" s="464"/>
      <c r="I2" s="464"/>
      <c r="J2" s="465" t="s">
        <v>392</v>
      </c>
      <c r="K2" s="464"/>
      <c r="L2" s="464"/>
      <c r="M2" s="464"/>
      <c r="N2" s="466" t="s">
        <v>393</v>
      </c>
      <c r="O2" s="466"/>
      <c r="P2" s="466"/>
      <c r="Q2" s="466"/>
    </row>
    <row r="3" spans="1:19" ht="18.75" customHeight="1">
      <c r="C3" s="467" t="s">
        <v>394</v>
      </c>
      <c r="D3" s="468"/>
      <c r="E3" s="468"/>
      <c r="F3" s="458">
        <v>259713</v>
      </c>
      <c r="G3" s="458"/>
      <c r="H3" s="458"/>
      <c r="I3" s="458"/>
      <c r="J3" s="459" t="s">
        <v>41</v>
      </c>
      <c r="K3" s="460"/>
      <c r="L3" s="460"/>
      <c r="M3" s="460"/>
      <c r="N3" s="457" t="s">
        <v>327</v>
      </c>
      <c r="O3" s="457"/>
      <c r="P3" s="457"/>
      <c r="Q3" s="457"/>
    </row>
    <row r="4" spans="1:19" ht="18.75" customHeight="1">
      <c r="C4" s="445" t="s">
        <v>395</v>
      </c>
      <c r="D4" s="446"/>
      <c r="E4" s="446"/>
      <c r="F4" s="453">
        <v>253741</v>
      </c>
      <c r="G4" s="453"/>
      <c r="H4" s="453"/>
      <c r="I4" s="453"/>
      <c r="J4" s="454" t="s">
        <v>40</v>
      </c>
      <c r="K4" s="455"/>
      <c r="L4" s="455"/>
      <c r="M4" s="455"/>
      <c r="N4" s="457" t="s">
        <v>39</v>
      </c>
      <c r="O4" s="457"/>
      <c r="P4" s="457"/>
      <c r="Q4" s="457"/>
    </row>
    <row r="5" spans="1:19" ht="18.75" customHeight="1">
      <c r="C5" s="445" t="s">
        <v>396</v>
      </c>
      <c r="D5" s="446"/>
      <c r="E5" s="446"/>
      <c r="F5" s="453">
        <v>281811</v>
      </c>
      <c r="G5" s="453"/>
      <c r="H5" s="453"/>
      <c r="I5" s="453"/>
      <c r="J5" s="454" t="s">
        <v>583</v>
      </c>
      <c r="K5" s="455"/>
      <c r="L5" s="455"/>
      <c r="M5" s="455"/>
      <c r="N5" s="456" t="s">
        <v>38</v>
      </c>
      <c r="O5" s="456"/>
      <c r="P5" s="456"/>
      <c r="Q5" s="456"/>
    </row>
    <row r="6" spans="1:19" ht="18.75" customHeight="1">
      <c r="C6" s="452" t="s">
        <v>380</v>
      </c>
      <c r="D6" s="452"/>
      <c r="E6" s="452"/>
      <c r="F6" s="447">
        <v>1101.31</v>
      </c>
      <c r="G6" s="447"/>
      <c r="H6" s="447"/>
      <c r="I6" s="447"/>
      <c r="J6" s="448" t="s">
        <v>37</v>
      </c>
      <c r="K6" s="449"/>
      <c r="L6" s="449"/>
      <c r="M6" s="449"/>
      <c r="N6" s="451" t="s">
        <v>36</v>
      </c>
      <c r="O6" s="451"/>
      <c r="P6" s="451"/>
      <c r="Q6" s="451"/>
    </row>
    <row r="7" spans="1:19">
      <c r="C7" s="18" t="s">
        <v>35</v>
      </c>
      <c r="E7" s="17"/>
      <c r="F7" s="17"/>
      <c r="G7" s="17"/>
      <c r="H7" s="17"/>
      <c r="I7" s="17"/>
      <c r="J7" s="16"/>
    </row>
    <row r="8" spans="1:19" s="10" customFormat="1" ht="20.25" customHeight="1">
      <c r="C8" s="9" t="s">
        <v>383</v>
      </c>
      <c r="E8" s="15"/>
      <c r="F8" s="9"/>
      <c r="G8" s="9"/>
      <c r="H8" s="9"/>
      <c r="I8" s="9"/>
      <c r="J8" s="14"/>
    </row>
    <row r="9" spans="1:19" s="10" customFormat="1">
      <c r="C9" s="9" t="s">
        <v>384</v>
      </c>
      <c r="E9" s="9"/>
      <c r="F9" s="9"/>
      <c r="G9" s="9"/>
      <c r="H9" s="13"/>
      <c r="I9" s="13"/>
      <c r="J9" s="13"/>
      <c r="K9" s="13"/>
      <c r="L9" s="13"/>
      <c r="M9" s="13"/>
    </row>
    <row r="10" spans="1:19" s="10" customFormat="1" ht="19.5" customHeight="1">
      <c r="C10" s="12" t="s">
        <v>385</v>
      </c>
      <c r="E10" s="9"/>
      <c r="F10" s="9"/>
      <c r="G10" s="9"/>
      <c r="H10" s="9"/>
      <c r="I10" s="9"/>
      <c r="J10" s="11"/>
    </row>
    <row r="11" spans="1:19" ht="17.25" customHeight="1">
      <c r="D11" s="9"/>
      <c r="E11" s="9"/>
      <c r="F11" s="9"/>
      <c r="G11" s="9"/>
      <c r="H11" s="9"/>
      <c r="I11" s="9"/>
      <c r="J11" s="8"/>
    </row>
    <row r="13" spans="1:19" ht="20.25">
      <c r="A13" s="450" t="s">
        <v>34</v>
      </c>
      <c r="B13" s="450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450"/>
    </row>
    <row r="14" spans="1:19">
      <c r="A14" s="442"/>
      <c r="B14" s="442" t="s">
        <v>33</v>
      </c>
      <c r="C14" s="442"/>
      <c r="D14" s="442"/>
      <c r="E14" s="442"/>
      <c r="F14" s="442"/>
      <c r="G14" s="442"/>
      <c r="H14" s="444" t="s">
        <v>32</v>
      </c>
      <c r="I14" s="442"/>
      <c r="J14" s="442"/>
      <c r="K14" s="442"/>
      <c r="L14" s="442"/>
      <c r="M14" s="442"/>
      <c r="N14" s="444" t="s">
        <v>31</v>
      </c>
      <c r="O14" s="442"/>
      <c r="P14" s="442"/>
      <c r="Q14" s="442"/>
      <c r="R14" s="442"/>
      <c r="S14" s="442"/>
    </row>
    <row r="15" spans="1:19" ht="16.5" customHeight="1">
      <c r="A15" s="442"/>
      <c r="B15" s="184" t="s">
        <v>26</v>
      </c>
      <c r="C15" s="184" t="s">
        <v>25</v>
      </c>
      <c r="D15" s="184" t="s">
        <v>30</v>
      </c>
      <c r="E15" s="184" t="s">
        <v>23</v>
      </c>
      <c r="F15" s="184" t="s">
        <v>29</v>
      </c>
      <c r="G15" s="315" t="s">
        <v>28</v>
      </c>
      <c r="H15" s="185" t="s">
        <v>26</v>
      </c>
      <c r="I15" s="7" t="s">
        <v>27</v>
      </c>
      <c r="J15" s="442" t="s">
        <v>24</v>
      </c>
      <c r="K15" s="442"/>
      <c r="L15" s="442"/>
      <c r="M15" s="184" t="s">
        <v>23</v>
      </c>
      <c r="N15" s="185" t="s">
        <v>26</v>
      </c>
      <c r="O15" s="184" t="s">
        <v>25</v>
      </c>
      <c r="P15" s="442" t="s">
        <v>24</v>
      </c>
      <c r="Q15" s="442"/>
      <c r="R15" s="442"/>
      <c r="S15" s="184" t="s">
        <v>23</v>
      </c>
    </row>
    <row r="16" spans="1:19">
      <c r="A16" s="443"/>
      <c r="B16" s="254" t="s">
        <v>389</v>
      </c>
      <c r="C16" s="254" t="s">
        <v>389</v>
      </c>
      <c r="D16" s="254" t="s">
        <v>390</v>
      </c>
      <c r="E16" s="184" t="s">
        <v>381</v>
      </c>
      <c r="F16" s="315" t="s">
        <v>382</v>
      </c>
      <c r="G16" s="341" t="s">
        <v>391</v>
      </c>
      <c r="H16" s="112" t="s">
        <v>335</v>
      </c>
      <c r="I16" s="254" t="s">
        <v>275</v>
      </c>
      <c r="J16" s="184" t="s">
        <v>22</v>
      </c>
      <c r="K16" s="184" t="s">
        <v>21</v>
      </c>
      <c r="L16" s="184" t="s">
        <v>20</v>
      </c>
      <c r="M16" s="184" t="s">
        <v>381</v>
      </c>
      <c r="N16" s="112" t="s">
        <v>335</v>
      </c>
      <c r="O16" s="254" t="s">
        <v>335</v>
      </c>
      <c r="P16" s="184" t="s">
        <v>22</v>
      </c>
      <c r="Q16" s="184" t="s">
        <v>21</v>
      </c>
      <c r="R16" s="184" t="s">
        <v>20</v>
      </c>
      <c r="S16" s="184" t="s">
        <v>381</v>
      </c>
    </row>
    <row r="17" spans="1:19">
      <c r="A17" s="206" t="s">
        <v>19</v>
      </c>
      <c r="B17" s="319">
        <v>347674</v>
      </c>
      <c r="C17" s="319">
        <v>276371</v>
      </c>
      <c r="D17" s="319">
        <v>260356</v>
      </c>
      <c r="E17" s="320">
        <v>1499.01</v>
      </c>
      <c r="F17" s="320">
        <v>1122.54</v>
      </c>
      <c r="G17" s="321" t="s">
        <v>18</v>
      </c>
      <c r="H17" s="6">
        <v>144898</v>
      </c>
      <c r="I17" s="255">
        <v>99793</v>
      </c>
      <c r="J17" s="319">
        <v>57599</v>
      </c>
      <c r="K17" s="319">
        <v>45913</v>
      </c>
      <c r="L17" s="319">
        <v>11686</v>
      </c>
      <c r="M17" s="322">
        <v>624.73</v>
      </c>
      <c r="N17" s="6">
        <v>4190</v>
      </c>
      <c r="O17" s="319">
        <v>3943</v>
      </c>
      <c r="P17" s="319">
        <v>4929</v>
      </c>
      <c r="Q17" s="319">
        <v>4680</v>
      </c>
      <c r="R17" s="319">
        <v>249</v>
      </c>
      <c r="S17" s="323">
        <v>18.07</v>
      </c>
    </row>
    <row r="18" spans="1:19">
      <c r="A18" s="206" t="s">
        <v>17</v>
      </c>
      <c r="B18" s="255">
        <v>317356</v>
      </c>
      <c r="C18" s="255">
        <v>266512</v>
      </c>
      <c r="D18" s="255">
        <v>262058</v>
      </c>
      <c r="E18" s="324">
        <v>1363.78</v>
      </c>
      <c r="F18" s="324">
        <v>1126.1400000000001</v>
      </c>
      <c r="G18" s="325" t="s">
        <v>16</v>
      </c>
      <c r="H18" s="5">
        <v>124549</v>
      </c>
      <c r="I18" s="255">
        <v>90103</v>
      </c>
      <c r="J18" s="255">
        <v>58551</v>
      </c>
      <c r="K18" s="255">
        <v>45637</v>
      </c>
      <c r="L18" s="255">
        <v>12914</v>
      </c>
      <c r="M18" s="326">
        <v>535.23</v>
      </c>
      <c r="N18" s="5">
        <v>3461</v>
      </c>
      <c r="O18" s="255">
        <v>3355</v>
      </c>
      <c r="P18" s="255">
        <v>4527</v>
      </c>
      <c r="Q18" s="255">
        <v>4275</v>
      </c>
      <c r="R18" s="255">
        <v>252</v>
      </c>
      <c r="S18" s="327">
        <v>14.87</v>
      </c>
    </row>
    <row r="19" spans="1:19">
      <c r="A19" s="206" t="s">
        <v>15</v>
      </c>
      <c r="B19" s="255">
        <v>298967</v>
      </c>
      <c r="C19" s="255">
        <v>258802</v>
      </c>
      <c r="D19" s="255">
        <v>255310</v>
      </c>
      <c r="E19" s="324">
        <v>1280.6600000000001</v>
      </c>
      <c r="F19" s="324">
        <v>1093.6500000000001</v>
      </c>
      <c r="G19" s="325" t="s">
        <v>11</v>
      </c>
      <c r="H19" s="5">
        <v>105091</v>
      </c>
      <c r="I19" s="328">
        <v>76941</v>
      </c>
      <c r="J19" s="255">
        <v>51932</v>
      </c>
      <c r="K19" s="255">
        <v>40407</v>
      </c>
      <c r="L19" s="255">
        <v>11525</v>
      </c>
      <c r="M19" s="326">
        <v>450.17</v>
      </c>
      <c r="N19" s="5">
        <v>2525</v>
      </c>
      <c r="O19" s="255">
        <v>2456</v>
      </c>
      <c r="P19" s="255">
        <v>3052</v>
      </c>
      <c r="Q19" s="255">
        <v>2887</v>
      </c>
      <c r="R19" s="255">
        <v>165</v>
      </c>
      <c r="S19" s="327">
        <v>10.82</v>
      </c>
    </row>
    <row r="20" spans="1:19">
      <c r="A20" s="2" t="s">
        <v>14</v>
      </c>
      <c r="B20" s="199">
        <v>306300</v>
      </c>
      <c r="C20" s="199">
        <v>263515</v>
      </c>
      <c r="D20" s="199">
        <v>261603</v>
      </c>
      <c r="E20" s="326">
        <v>1308.77</v>
      </c>
      <c r="F20" s="326">
        <v>1117.79</v>
      </c>
      <c r="G20" s="325" t="s">
        <v>13</v>
      </c>
      <c r="H20" s="337">
        <v>103025</v>
      </c>
      <c r="I20" s="328">
        <v>77842</v>
      </c>
      <c r="J20" s="199">
        <v>38753</v>
      </c>
      <c r="K20" s="199">
        <v>31368</v>
      </c>
      <c r="L20" s="199">
        <v>7385</v>
      </c>
      <c r="M20" s="326">
        <v>440.21</v>
      </c>
      <c r="N20" s="4">
        <v>2289</v>
      </c>
      <c r="O20" s="199">
        <v>2234</v>
      </c>
      <c r="P20" s="199">
        <v>2825</v>
      </c>
      <c r="Q20" s="255">
        <v>2665</v>
      </c>
      <c r="R20" s="255">
        <v>160</v>
      </c>
      <c r="S20" s="329">
        <v>9.7799999999999994</v>
      </c>
    </row>
    <row r="21" spans="1:19">
      <c r="A21" s="2" t="s">
        <v>12</v>
      </c>
      <c r="B21" s="199">
        <v>297800</v>
      </c>
      <c r="C21" s="199">
        <v>273567</v>
      </c>
      <c r="D21" s="199">
        <v>269296</v>
      </c>
      <c r="E21" s="326">
        <v>1269.24</v>
      </c>
      <c r="F21" s="326">
        <v>1147.75</v>
      </c>
      <c r="G21" s="325" t="s">
        <v>11</v>
      </c>
      <c r="H21" s="337">
        <v>90655</v>
      </c>
      <c r="I21" s="328">
        <v>76143</v>
      </c>
      <c r="J21" s="199">
        <v>54453</v>
      </c>
      <c r="K21" s="199">
        <v>42066</v>
      </c>
      <c r="L21" s="199">
        <v>12387</v>
      </c>
      <c r="M21" s="326">
        <v>386.38</v>
      </c>
      <c r="N21" s="4">
        <v>1956</v>
      </c>
      <c r="O21" s="199">
        <v>2008</v>
      </c>
      <c r="P21" s="199">
        <v>2522</v>
      </c>
      <c r="Q21" s="255">
        <v>2408</v>
      </c>
      <c r="R21" s="255">
        <v>114</v>
      </c>
      <c r="S21" s="329">
        <v>8.33</v>
      </c>
    </row>
    <row r="22" spans="1:19">
      <c r="A22" s="2" t="s">
        <v>10</v>
      </c>
      <c r="B22" s="199">
        <v>294831</v>
      </c>
      <c r="C22" s="199">
        <v>274091</v>
      </c>
      <c r="D22" s="199">
        <v>272817</v>
      </c>
      <c r="E22" s="326">
        <v>1253.75</v>
      </c>
      <c r="F22" s="326">
        <v>1160.1400000000001</v>
      </c>
      <c r="G22" s="325" t="s">
        <v>9</v>
      </c>
      <c r="H22" s="337">
        <v>83242</v>
      </c>
      <c r="I22" s="328">
        <v>71098</v>
      </c>
      <c r="J22" s="199">
        <v>54386</v>
      </c>
      <c r="K22" s="199">
        <v>41874</v>
      </c>
      <c r="L22" s="199">
        <v>12512</v>
      </c>
      <c r="M22" s="326">
        <v>353.98</v>
      </c>
      <c r="N22" s="4">
        <v>1627</v>
      </c>
      <c r="O22" s="199">
        <v>1656</v>
      </c>
      <c r="P22" s="199">
        <v>2208</v>
      </c>
      <c r="Q22" s="255">
        <v>2085</v>
      </c>
      <c r="R22" s="255">
        <v>123</v>
      </c>
      <c r="S22" s="329">
        <v>6.92</v>
      </c>
    </row>
    <row r="23" spans="1:19">
      <c r="A23" s="317" t="s">
        <v>8</v>
      </c>
      <c r="B23" s="199">
        <v>293453</v>
      </c>
      <c r="C23" s="199">
        <v>277506</v>
      </c>
      <c r="D23" s="199">
        <v>287294</v>
      </c>
      <c r="E23" s="326">
        <v>1245.79</v>
      </c>
      <c r="F23" s="326">
        <v>1219.6500000000001</v>
      </c>
      <c r="G23" s="325" t="s">
        <v>7</v>
      </c>
      <c r="H23" s="337">
        <v>76751</v>
      </c>
      <c r="I23" s="328">
        <v>68779</v>
      </c>
      <c r="J23" s="199">
        <v>58799</v>
      </c>
      <c r="K23" s="199">
        <v>44794</v>
      </c>
      <c r="L23" s="199">
        <v>14005</v>
      </c>
      <c r="M23" s="326">
        <v>325.83</v>
      </c>
      <c r="N23" s="4">
        <v>1260</v>
      </c>
      <c r="O23" s="199">
        <v>1293</v>
      </c>
      <c r="P23" s="199">
        <v>1910</v>
      </c>
      <c r="Q23" s="255">
        <v>1800</v>
      </c>
      <c r="R23" s="255">
        <v>110</v>
      </c>
      <c r="S23" s="329">
        <v>5.35</v>
      </c>
    </row>
    <row r="24" spans="1:19">
      <c r="A24" s="317" t="s">
        <v>6</v>
      </c>
      <c r="B24" s="199">
        <v>284538</v>
      </c>
      <c r="C24" s="199">
        <v>270882</v>
      </c>
      <c r="D24" s="199">
        <v>291621</v>
      </c>
      <c r="E24" s="326">
        <v>1206.69</v>
      </c>
      <c r="F24" s="326">
        <v>1236.73</v>
      </c>
      <c r="G24" s="325" t="s">
        <v>5</v>
      </c>
      <c r="H24" s="337">
        <v>72822</v>
      </c>
      <c r="I24" s="328">
        <v>66594</v>
      </c>
      <c r="J24" s="199">
        <v>60993</v>
      </c>
      <c r="K24" s="199">
        <v>45503</v>
      </c>
      <c r="L24" s="199">
        <v>15490</v>
      </c>
      <c r="M24" s="326">
        <v>308.83</v>
      </c>
      <c r="N24" s="4">
        <v>993</v>
      </c>
      <c r="O24" s="199">
        <v>995</v>
      </c>
      <c r="P24" s="199">
        <v>1666</v>
      </c>
      <c r="Q24" s="255">
        <v>1567</v>
      </c>
      <c r="R24" s="255">
        <v>99</v>
      </c>
      <c r="S24" s="329">
        <v>4.21</v>
      </c>
    </row>
    <row r="25" spans="1:19">
      <c r="A25" s="317" t="s">
        <v>4</v>
      </c>
      <c r="B25" s="199">
        <v>268349</v>
      </c>
      <c r="C25" s="199">
        <v>258706</v>
      </c>
      <c r="D25" s="199">
        <v>277664</v>
      </c>
      <c r="E25" s="326">
        <v>1137.26</v>
      </c>
      <c r="F25" s="326">
        <v>1176.74</v>
      </c>
      <c r="G25" s="325" t="s">
        <v>3</v>
      </c>
      <c r="H25" s="337">
        <v>67698</v>
      </c>
      <c r="I25" s="328">
        <v>64062</v>
      </c>
      <c r="J25" s="199">
        <v>62950</v>
      </c>
      <c r="K25" s="199">
        <v>46739</v>
      </c>
      <c r="L25" s="199">
        <v>16211</v>
      </c>
      <c r="M25" s="326">
        <v>286.89999999999998</v>
      </c>
      <c r="N25" s="339">
        <v>859</v>
      </c>
      <c r="O25" s="111">
        <v>898</v>
      </c>
      <c r="P25" s="199">
        <v>1464</v>
      </c>
      <c r="Q25" s="255">
        <v>1381</v>
      </c>
      <c r="R25" s="255">
        <v>83</v>
      </c>
      <c r="S25" s="329">
        <v>3.64</v>
      </c>
    </row>
    <row r="26" spans="1:19">
      <c r="A26" s="318" t="s">
        <v>2</v>
      </c>
      <c r="B26" s="330">
        <v>259713</v>
      </c>
      <c r="C26" s="330">
        <v>253741</v>
      </c>
      <c r="D26" s="330">
        <v>281811</v>
      </c>
      <c r="E26" s="331">
        <v>1101.31</v>
      </c>
      <c r="F26" s="331">
        <v>1195.02</v>
      </c>
      <c r="G26" s="332" t="s">
        <v>1</v>
      </c>
      <c r="H26" s="338">
        <v>62935</v>
      </c>
      <c r="I26" s="333">
        <v>62016</v>
      </c>
      <c r="J26" s="330">
        <v>65981</v>
      </c>
      <c r="K26" s="330">
        <v>47668</v>
      </c>
      <c r="L26" s="330">
        <v>18313</v>
      </c>
      <c r="M26" s="331">
        <v>266.88</v>
      </c>
      <c r="N26" s="340">
        <v>707</v>
      </c>
      <c r="O26" s="334">
        <v>737</v>
      </c>
      <c r="P26" s="330">
        <v>1195</v>
      </c>
      <c r="Q26" s="335">
        <v>1129</v>
      </c>
      <c r="R26" s="335">
        <v>66</v>
      </c>
      <c r="S26" s="336">
        <v>3</v>
      </c>
    </row>
    <row r="27" spans="1:19">
      <c r="A27" s="3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>
      <c r="A28" s="440" t="s">
        <v>386</v>
      </c>
      <c r="B28" s="440"/>
      <c r="C28" s="440"/>
      <c r="D28" s="440"/>
      <c r="E28" s="440"/>
      <c r="F28" s="440"/>
      <c r="G28" s="440"/>
      <c r="H28" s="440"/>
      <c r="I28" s="440"/>
      <c r="J28" s="440"/>
      <c r="K28" s="440"/>
      <c r="L28" s="440"/>
      <c r="M28" s="440"/>
      <c r="N28" s="440"/>
      <c r="O28" s="440"/>
      <c r="P28" s="440"/>
      <c r="Q28" s="440"/>
      <c r="R28" s="440"/>
      <c r="S28" s="440"/>
    </row>
    <row r="29" spans="1:19">
      <c r="A29" s="441" t="s">
        <v>405</v>
      </c>
      <c r="B29" s="441"/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1"/>
      <c r="S29" s="441"/>
    </row>
    <row r="30" spans="1:19">
      <c r="A30" s="440" t="s">
        <v>387</v>
      </c>
      <c r="B30" s="440"/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</row>
    <row r="31" spans="1:19">
      <c r="A31" s="440" t="s">
        <v>388</v>
      </c>
      <c r="B31" s="440"/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0"/>
      <c r="Q31" s="440"/>
      <c r="R31" s="440"/>
      <c r="S31" s="440"/>
    </row>
  </sheetData>
  <mergeCells count="32">
    <mergeCell ref="F3:I3"/>
    <mergeCell ref="J3:M3"/>
    <mergeCell ref="D1:P1"/>
    <mergeCell ref="F2:I2"/>
    <mergeCell ref="J2:M2"/>
    <mergeCell ref="N2:Q2"/>
    <mergeCell ref="N3:Q3"/>
    <mergeCell ref="C3:E3"/>
    <mergeCell ref="C2:E2"/>
    <mergeCell ref="C5:E5"/>
    <mergeCell ref="C4:E4"/>
    <mergeCell ref="F6:I6"/>
    <mergeCell ref="J6:M6"/>
    <mergeCell ref="A13:S13"/>
    <mergeCell ref="N6:Q6"/>
    <mergeCell ref="C6:E6"/>
    <mergeCell ref="F4:I4"/>
    <mergeCell ref="J4:M4"/>
    <mergeCell ref="F5:I5"/>
    <mergeCell ref="J5:M5"/>
    <mergeCell ref="N5:Q5"/>
    <mergeCell ref="N4:Q4"/>
    <mergeCell ref="A28:S28"/>
    <mergeCell ref="A29:S29"/>
    <mergeCell ref="A30:S30"/>
    <mergeCell ref="A31:S31"/>
    <mergeCell ref="A14:A16"/>
    <mergeCell ref="B14:G14"/>
    <mergeCell ref="H14:M14"/>
    <mergeCell ref="N14:S14"/>
    <mergeCell ref="J15:L15"/>
    <mergeCell ref="P15:R15"/>
  </mergeCells>
  <phoneticPr fontId="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6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4"/>
  <sheetViews>
    <sheetView showGridLines="0" zoomScale="60" zoomScaleNormal="60" workbookViewId="0">
      <selection activeCell="M33" sqref="M33"/>
    </sheetView>
  </sheetViews>
  <sheetFormatPr defaultColWidth="8.625" defaultRowHeight="15"/>
  <cols>
    <col min="1" max="1" width="29.375" style="46" customWidth="1"/>
    <col min="2" max="10" width="9.625" style="46" customWidth="1"/>
    <col min="11" max="11" width="9.625" style="59" customWidth="1"/>
    <col min="12" max="16384" width="8.625" style="46"/>
  </cols>
  <sheetData>
    <row r="1" spans="1:11" ht="24.75" customHeight="1">
      <c r="A1" s="527" t="s">
        <v>558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1" ht="16.5">
      <c r="A2" s="253"/>
      <c r="B2" s="180" t="s">
        <v>194</v>
      </c>
      <c r="C2" s="180" t="s">
        <v>193</v>
      </c>
      <c r="D2" s="180" t="s">
        <v>192</v>
      </c>
      <c r="E2" s="180" t="s">
        <v>191</v>
      </c>
      <c r="F2" s="180" t="s">
        <v>190</v>
      </c>
      <c r="G2" s="180" t="s">
        <v>189</v>
      </c>
      <c r="H2" s="180" t="s">
        <v>188</v>
      </c>
      <c r="I2" s="180" t="s">
        <v>187</v>
      </c>
      <c r="J2" s="180" t="s">
        <v>186</v>
      </c>
      <c r="K2" s="188" t="s">
        <v>185</v>
      </c>
    </row>
    <row r="3" spans="1:11" ht="23.1" customHeight="1">
      <c r="A3" s="100" t="s">
        <v>184</v>
      </c>
      <c r="B3" s="242">
        <v>58046</v>
      </c>
      <c r="C3" s="242">
        <v>58035</v>
      </c>
      <c r="D3" s="242">
        <v>66172</v>
      </c>
      <c r="E3" s="242">
        <v>73098</v>
      </c>
      <c r="F3" s="191">
        <v>71075</v>
      </c>
      <c r="G3" s="191">
        <v>68776</v>
      </c>
      <c r="H3" s="191">
        <v>67148</v>
      </c>
      <c r="I3" s="191">
        <v>64153</v>
      </c>
      <c r="J3" s="190">
        <v>59876</v>
      </c>
      <c r="K3" s="313">
        <v>53835</v>
      </c>
    </row>
    <row r="4" spans="1:11" ht="23.1" customHeight="1">
      <c r="A4" s="100" t="s">
        <v>183</v>
      </c>
      <c r="B4" s="243">
        <v>52604</v>
      </c>
      <c r="C4" s="243">
        <v>52432</v>
      </c>
      <c r="D4" s="243">
        <v>60484</v>
      </c>
      <c r="E4" s="243">
        <v>67772</v>
      </c>
      <c r="F4" s="243">
        <v>65480</v>
      </c>
      <c r="G4" s="191">
        <v>63021</v>
      </c>
      <c r="H4" s="191">
        <v>61060</v>
      </c>
      <c r="I4" s="191">
        <v>57834</v>
      </c>
      <c r="J4" s="191">
        <v>53512</v>
      </c>
      <c r="K4" s="23">
        <v>48026</v>
      </c>
    </row>
    <row r="5" spans="1:11" ht="23.1" customHeight="1">
      <c r="A5" s="100" t="s">
        <v>182</v>
      </c>
      <c r="B5" s="243">
        <v>4196</v>
      </c>
      <c r="C5" s="243">
        <v>4331</v>
      </c>
      <c r="D5" s="243">
        <v>4254</v>
      </c>
      <c r="E5" s="243">
        <v>3820</v>
      </c>
      <c r="F5" s="243">
        <v>3919</v>
      </c>
      <c r="G5" s="191">
        <v>4167</v>
      </c>
      <c r="H5" s="191">
        <v>4558</v>
      </c>
      <c r="I5" s="191">
        <v>4939</v>
      </c>
      <c r="J5" s="191">
        <v>5179</v>
      </c>
      <c r="K5" s="23">
        <v>4767</v>
      </c>
    </row>
    <row r="6" spans="1:11" ht="23.1" customHeight="1">
      <c r="A6" s="100" t="s">
        <v>181</v>
      </c>
      <c r="B6" s="243">
        <v>245</v>
      </c>
      <c r="C6" s="243">
        <v>272</v>
      </c>
      <c r="D6" s="243">
        <v>313</v>
      </c>
      <c r="E6" s="243">
        <v>322</v>
      </c>
      <c r="F6" s="243">
        <v>298</v>
      </c>
      <c r="G6" s="191">
        <v>295</v>
      </c>
      <c r="H6" s="191">
        <v>290</v>
      </c>
      <c r="I6" s="191">
        <v>291</v>
      </c>
      <c r="J6" s="191">
        <v>304</v>
      </c>
      <c r="K6" s="23">
        <v>305</v>
      </c>
    </row>
    <row r="7" spans="1:11" ht="23.1" customHeight="1">
      <c r="A7" s="100" t="s">
        <v>180</v>
      </c>
      <c r="B7" s="243">
        <v>289</v>
      </c>
      <c r="C7" s="243">
        <v>291</v>
      </c>
      <c r="D7" s="243">
        <v>294</v>
      </c>
      <c r="E7" s="243">
        <v>248</v>
      </c>
      <c r="F7" s="243">
        <v>267</v>
      </c>
      <c r="G7" s="191">
        <v>325</v>
      </c>
      <c r="H7" s="191">
        <v>325</v>
      </c>
      <c r="I7" s="191">
        <v>304</v>
      </c>
      <c r="J7" s="191">
        <v>297</v>
      </c>
      <c r="K7" s="23">
        <v>267</v>
      </c>
    </row>
    <row r="8" spans="1:11" ht="23.1" customHeight="1">
      <c r="A8" s="100" t="s">
        <v>178</v>
      </c>
      <c r="B8" s="243">
        <v>117</v>
      </c>
      <c r="C8" s="243">
        <v>100</v>
      </c>
      <c r="D8" s="243">
        <v>101</v>
      </c>
      <c r="E8" s="243">
        <v>85</v>
      </c>
      <c r="F8" s="243">
        <v>109</v>
      </c>
      <c r="G8" s="191">
        <v>80</v>
      </c>
      <c r="H8" s="191">
        <v>82</v>
      </c>
      <c r="I8" s="191">
        <v>67</v>
      </c>
      <c r="J8" s="191">
        <v>74</v>
      </c>
      <c r="K8" s="23">
        <v>109</v>
      </c>
    </row>
    <row r="9" spans="1:11" ht="23.1" customHeight="1">
      <c r="A9" s="100" t="s">
        <v>177</v>
      </c>
      <c r="B9" s="243">
        <v>201</v>
      </c>
      <c r="C9" s="243">
        <v>141</v>
      </c>
      <c r="D9" s="243">
        <v>88</v>
      </c>
      <c r="E9" s="243">
        <v>110</v>
      </c>
      <c r="F9" s="243">
        <v>99</v>
      </c>
      <c r="G9" s="191">
        <v>90</v>
      </c>
      <c r="H9" s="191">
        <v>109</v>
      </c>
      <c r="I9" s="191">
        <v>79</v>
      </c>
      <c r="J9" s="191">
        <v>54</v>
      </c>
      <c r="K9" s="23">
        <v>58</v>
      </c>
    </row>
    <row r="10" spans="1:11" ht="23.1" customHeight="1">
      <c r="A10" s="100" t="s">
        <v>179</v>
      </c>
      <c r="B10" s="243">
        <v>90</v>
      </c>
      <c r="C10" s="243">
        <v>140</v>
      </c>
      <c r="D10" s="243">
        <v>298</v>
      </c>
      <c r="E10" s="243">
        <v>316</v>
      </c>
      <c r="F10" s="243">
        <v>376</v>
      </c>
      <c r="G10" s="191">
        <v>302</v>
      </c>
      <c r="H10" s="191">
        <v>237</v>
      </c>
      <c r="I10" s="191">
        <v>184</v>
      </c>
      <c r="J10" s="191">
        <v>137</v>
      </c>
      <c r="K10" s="23">
        <v>50</v>
      </c>
    </row>
    <row r="11" spans="1:11" ht="23.1" customHeight="1">
      <c r="A11" s="100" t="s">
        <v>176</v>
      </c>
      <c r="B11" s="243">
        <v>19</v>
      </c>
      <c r="C11" s="243">
        <v>24</v>
      </c>
      <c r="D11" s="243">
        <v>18</v>
      </c>
      <c r="E11" s="243">
        <v>24</v>
      </c>
      <c r="F11" s="243">
        <v>40</v>
      </c>
      <c r="G11" s="191">
        <v>38</v>
      </c>
      <c r="H11" s="191">
        <v>43</v>
      </c>
      <c r="I11" s="191">
        <v>54</v>
      </c>
      <c r="J11" s="191">
        <v>26</v>
      </c>
      <c r="K11" s="23">
        <v>23</v>
      </c>
    </row>
    <row r="12" spans="1:11" s="59" customFormat="1" ht="23.1" customHeight="1">
      <c r="A12" s="100" t="s">
        <v>175</v>
      </c>
      <c r="B12" s="191">
        <v>6</v>
      </c>
      <c r="C12" s="191">
        <v>6</v>
      </c>
      <c r="D12" s="191">
        <v>16</v>
      </c>
      <c r="E12" s="191">
        <v>14</v>
      </c>
      <c r="F12" s="191">
        <v>13</v>
      </c>
      <c r="G12" s="191">
        <v>21</v>
      </c>
      <c r="H12" s="191">
        <v>18</v>
      </c>
      <c r="I12" s="191">
        <v>26</v>
      </c>
      <c r="J12" s="191">
        <v>16</v>
      </c>
      <c r="K12" s="23">
        <v>19</v>
      </c>
    </row>
    <row r="13" spans="1:11" ht="39" customHeight="1">
      <c r="A13" s="100" t="s">
        <v>173</v>
      </c>
      <c r="B13" s="23" t="s">
        <v>163</v>
      </c>
      <c r="C13" s="191">
        <v>5</v>
      </c>
      <c r="D13" s="191">
        <v>8</v>
      </c>
      <c r="E13" s="191">
        <v>9</v>
      </c>
      <c r="F13" s="191">
        <v>11</v>
      </c>
      <c r="G13" s="191">
        <v>8</v>
      </c>
      <c r="H13" s="191">
        <v>5</v>
      </c>
      <c r="I13" s="191">
        <v>7</v>
      </c>
      <c r="J13" s="191">
        <v>8</v>
      </c>
      <c r="K13" s="23">
        <v>8</v>
      </c>
    </row>
    <row r="14" spans="1:11" ht="39" customHeight="1">
      <c r="A14" s="100" t="s">
        <v>174</v>
      </c>
      <c r="B14" s="191">
        <v>11</v>
      </c>
      <c r="C14" s="191">
        <v>4</v>
      </c>
      <c r="D14" s="191">
        <v>11</v>
      </c>
      <c r="E14" s="191">
        <v>6</v>
      </c>
      <c r="F14" s="191">
        <v>10</v>
      </c>
      <c r="G14" s="191">
        <v>7</v>
      </c>
      <c r="H14" s="191">
        <v>14</v>
      </c>
      <c r="I14" s="191">
        <v>14</v>
      </c>
      <c r="J14" s="191">
        <v>13</v>
      </c>
      <c r="K14" s="23">
        <v>7</v>
      </c>
    </row>
    <row r="15" spans="1:11" ht="39" customHeight="1">
      <c r="A15" s="100" t="s">
        <v>171</v>
      </c>
      <c r="B15" s="191">
        <v>4</v>
      </c>
      <c r="C15" s="191">
        <v>3</v>
      </c>
      <c r="D15" s="191">
        <v>1</v>
      </c>
      <c r="E15" s="191">
        <v>2</v>
      </c>
      <c r="F15" s="191">
        <v>3</v>
      </c>
      <c r="G15" s="191">
        <v>2</v>
      </c>
      <c r="H15" s="191">
        <v>6</v>
      </c>
      <c r="I15" s="191">
        <v>3</v>
      </c>
      <c r="J15" s="191">
        <v>6</v>
      </c>
      <c r="K15" s="23">
        <v>6</v>
      </c>
    </row>
    <row r="16" spans="1:11" ht="23.1" customHeight="1">
      <c r="A16" s="100" t="s">
        <v>170</v>
      </c>
      <c r="B16" s="191" t="s">
        <v>163</v>
      </c>
      <c r="C16" s="191">
        <v>4</v>
      </c>
      <c r="D16" s="191">
        <v>4</v>
      </c>
      <c r="E16" s="191">
        <v>1</v>
      </c>
      <c r="F16" s="191">
        <v>1</v>
      </c>
      <c r="G16" s="191" t="s">
        <v>165</v>
      </c>
      <c r="H16" s="191">
        <v>1</v>
      </c>
      <c r="I16" s="191">
        <v>3</v>
      </c>
      <c r="J16" s="191">
        <v>4</v>
      </c>
      <c r="K16" s="23">
        <v>2</v>
      </c>
    </row>
    <row r="17" spans="1:11" ht="23.1" customHeight="1">
      <c r="A17" s="100" t="s">
        <v>378</v>
      </c>
      <c r="B17" s="191">
        <v>3</v>
      </c>
      <c r="C17" s="191">
        <v>2</v>
      </c>
      <c r="D17" s="191" t="s">
        <v>163</v>
      </c>
      <c r="E17" s="191" t="s">
        <v>163</v>
      </c>
      <c r="F17" s="191" t="s">
        <v>163</v>
      </c>
      <c r="G17" s="191">
        <v>1</v>
      </c>
      <c r="H17" s="191">
        <v>2</v>
      </c>
      <c r="I17" s="191" t="s">
        <v>163</v>
      </c>
      <c r="J17" s="191" t="s">
        <v>163</v>
      </c>
      <c r="K17" s="23">
        <v>2</v>
      </c>
    </row>
    <row r="18" spans="1:11" ht="23.1" customHeight="1">
      <c r="A18" s="100" t="s">
        <v>164</v>
      </c>
      <c r="B18" s="191" t="s">
        <v>163</v>
      </c>
      <c r="C18" s="191" t="s">
        <v>163</v>
      </c>
      <c r="D18" s="191" t="s">
        <v>163</v>
      </c>
      <c r="E18" s="191" t="s">
        <v>163</v>
      </c>
      <c r="F18" s="191">
        <v>1</v>
      </c>
      <c r="G18" s="191">
        <v>2</v>
      </c>
      <c r="H18" s="191" t="s">
        <v>163</v>
      </c>
      <c r="I18" s="191">
        <v>1</v>
      </c>
      <c r="J18" s="191" t="s">
        <v>163</v>
      </c>
      <c r="K18" s="23">
        <v>2</v>
      </c>
    </row>
    <row r="19" spans="1:11" ht="23.1" customHeight="1">
      <c r="A19" s="100" t="s">
        <v>172</v>
      </c>
      <c r="B19" s="191">
        <v>7</v>
      </c>
      <c r="C19" s="191">
        <v>3</v>
      </c>
      <c r="D19" s="191">
        <v>1</v>
      </c>
      <c r="E19" s="191">
        <v>2</v>
      </c>
      <c r="F19" s="191">
        <v>4</v>
      </c>
      <c r="G19" s="191">
        <v>6</v>
      </c>
      <c r="H19" s="191">
        <v>9</v>
      </c>
      <c r="I19" s="191">
        <v>4</v>
      </c>
      <c r="J19" s="191">
        <v>8</v>
      </c>
      <c r="K19" s="23">
        <v>1</v>
      </c>
    </row>
    <row r="20" spans="1:11" ht="23.1" customHeight="1">
      <c r="A20" s="100" t="s">
        <v>168</v>
      </c>
      <c r="B20" s="191">
        <v>6</v>
      </c>
      <c r="C20" s="191">
        <v>3</v>
      </c>
      <c r="D20" s="191">
        <v>2</v>
      </c>
      <c r="E20" s="191">
        <v>2</v>
      </c>
      <c r="F20" s="191">
        <v>7</v>
      </c>
      <c r="G20" s="191">
        <v>9</v>
      </c>
      <c r="H20" s="191">
        <v>7</v>
      </c>
      <c r="I20" s="191">
        <v>5</v>
      </c>
      <c r="J20" s="191">
        <v>3</v>
      </c>
      <c r="K20" s="23">
        <v>1</v>
      </c>
    </row>
    <row r="21" spans="1:11" ht="23.1" customHeight="1">
      <c r="A21" s="100" t="s">
        <v>167</v>
      </c>
      <c r="B21" s="191">
        <v>2</v>
      </c>
      <c r="C21" s="191">
        <v>1</v>
      </c>
      <c r="D21" s="191" t="s">
        <v>163</v>
      </c>
      <c r="E21" s="191">
        <v>1</v>
      </c>
      <c r="F21" s="191">
        <v>2</v>
      </c>
      <c r="G21" s="191" t="s">
        <v>163</v>
      </c>
      <c r="H21" s="191" t="s">
        <v>163</v>
      </c>
      <c r="I21" s="191" t="s">
        <v>163</v>
      </c>
      <c r="J21" s="191">
        <v>2</v>
      </c>
      <c r="K21" s="23">
        <v>1</v>
      </c>
    </row>
    <row r="22" spans="1:11" ht="23.1" customHeight="1">
      <c r="A22" s="100" t="s">
        <v>169</v>
      </c>
      <c r="B22" s="191">
        <v>9</v>
      </c>
      <c r="C22" s="191">
        <v>9</v>
      </c>
      <c r="D22" s="191">
        <v>1</v>
      </c>
      <c r="E22" s="191">
        <v>4</v>
      </c>
      <c r="F22" s="191">
        <v>6</v>
      </c>
      <c r="G22" s="191">
        <v>1</v>
      </c>
      <c r="H22" s="191">
        <v>6</v>
      </c>
      <c r="I22" s="191">
        <v>3</v>
      </c>
      <c r="J22" s="191">
        <v>3</v>
      </c>
      <c r="K22" s="314" t="s">
        <v>165</v>
      </c>
    </row>
    <row r="23" spans="1:11" ht="23.1" customHeight="1">
      <c r="A23" s="100" t="s">
        <v>166</v>
      </c>
      <c r="B23" s="191">
        <v>1</v>
      </c>
      <c r="C23" s="191" t="s">
        <v>163</v>
      </c>
      <c r="D23" s="191" t="s">
        <v>163</v>
      </c>
      <c r="E23" s="191" t="s">
        <v>163</v>
      </c>
      <c r="F23" s="191" t="s">
        <v>163</v>
      </c>
      <c r="G23" s="191" t="s">
        <v>163</v>
      </c>
      <c r="H23" s="191" t="s">
        <v>163</v>
      </c>
      <c r="I23" s="191" t="s">
        <v>163</v>
      </c>
      <c r="J23" s="191" t="s">
        <v>163</v>
      </c>
      <c r="K23" s="314" t="s">
        <v>165</v>
      </c>
    </row>
    <row r="24" spans="1:11" ht="23.1" customHeight="1">
      <c r="A24" s="99" t="s">
        <v>162</v>
      </c>
      <c r="B24" s="244">
        <v>236</v>
      </c>
      <c r="C24" s="244">
        <v>264</v>
      </c>
      <c r="D24" s="244">
        <v>278</v>
      </c>
      <c r="E24" s="244">
        <v>360</v>
      </c>
      <c r="F24" s="244">
        <v>429</v>
      </c>
      <c r="G24" s="244">
        <v>401</v>
      </c>
      <c r="H24" s="244">
        <v>376</v>
      </c>
      <c r="I24" s="244">
        <v>335</v>
      </c>
      <c r="J24" s="244">
        <v>230</v>
      </c>
      <c r="K24" s="245">
        <v>181</v>
      </c>
    </row>
    <row r="25" spans="1:11">
      <c r="A25" s="98" t="s">
        <v>159</v>
      </c>
    </row>
    <row r="26" spans="1:11" ht="23.1" customHeight="1"/>
    <row r="27" spans="1:11" ht="23.1" customHeight="1"/>
    <row r="28" spans="1:11" ht="23.1" customHeight="1"/>
    <row r="29" spans="1:11" ht="23.1" customHeight="1"/>
    <row r="30" spans="1:11" ht="23.1" customHeight="1"/>
    <row r="31" spans="1:11" ht="23.1" customHeight="1"/>
    <row r="32" spans="1:11" ht="23.1" customHeight="1"/>
    <row r="33" ht="23.1" customHeight="1"/>
    <row r="34" ht="23.1" customHeight="1"/>
  </sheetData>
  <sortState ref="A4:K23">
    <sortCondition descending="1" ref="K4:K23"/>
  </sortState>
  <mergeCells count="1">
    <mergeCell ref="A1:K1"/>
  </mergeCells>
  <phoneticPr fontId="1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4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8"/>
  <sheetViews>
    <sheetView showGridLines="0" zoomScale="60" zoomScaleNormal="60" workbookViewId="0">
      <selection activeCell="Y23" sqref="Y23"/>
    </sheetView>
  </sheetViews>
  <sheetFormatPr defaultRowHeight="16.5"/>
  <cols>
    <col min="1" max="1" width="23.5" bestFit="1" customWidth="1"/>
    <col min="11" max="11" width="9" style="102"/>
  </cols>
  <sheetData>
    <row r="1" spans="1:14" ht="23.1" customHeight="1">
      <c r="A1" s="528" t="s">
        <v>557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</row>
    <row r="2" spans="1:14" ht="23.1" customHeight="1">
      <c r="A2" s="252"/>
      <c r="B2" s="214" t="s">
        <v>247</v>
      </c>
      <c r="C2" s="214" t="s">
        <v>246</v>
      </c>
      <c r="D2" s="214" t="s">
        <v>245</v>
      </c>
      <c r="E2" s="214" t="s">
        <v>244</v>
      </c>
      <c r="F2" s="214" t="s">
        <v>243</v>
      </c>
      <c r="G2" s="214" t="s">
        <v>242</v>
      </c>
      <c r="H2" s="214" t="s">
        <v>241</v>
      </c>
      <c r="I2" s="214" t="s">
        <v>240</v>
      </c>
      <c r="J2" s="214" t="s">
        <v>239</v>
      </c>
      <c r="K2" s="315" t="s">
        <v>238</v>
      </c>
    </row>
    <row r="3" spans="1:14" ht="23.1" customHeight="1">
      <c r="A3" s="101" t="s">
        <v>66</v>
      </c>
      <c r="B3" s="246">
        <v>58710</v>
      </c>
      <c r="C3" s="247">
        <v>59010</v>
      </c>
      <c r="D3" s="247">
        <v>67986</v>
      </c>
      <c r="E3" s="247">
        <v>73720</v>
      </c>
      <c r="F3" s="246">
        <v>70305</v>
      </c>
      <c r="G3" s="248">
        <v>67654</v>
      </c>
      <c r="H3" s="179">
        <v>67874</v>
      </c>
      <c r="I3" s="179">
        <v>65176</v>
      </c>
      <c r="J3" s="179">
        <v>59918</v>
      </c>
      <c r="K3" s="203">
        <v>54251</v>
      </c>
      <c r="M3" s="103"/>
      <c r="N3" s="102"/>
    </row>
    <row r="4" spans="1:14" ht="23.1" customHeight="1">
      <c r="A4" s="101" t="s">
        <v>237</v>
      </c>
      <c r="B4" s="249">
        <v>52801</v>
      </c>
      <c r="C4" s="250">
        <v>52920</v>
      </c>
      <c r="D4" s="250">
        <v>62228</v>
      </c>
      <c r="E4" s="250">
        <v>68229</v>
      </c>
      <c r="F4" s="249">
        <v>64765</v>
      </c>
      <c r="G4" s="200">
        <v>62043</v>
      </c>
      <c r="H4" s="182">
        <v>61676</v>
      </c>
      <c r="I4" s="182">
        <v>58785</v>
      </c>
      <c r="J4" s="182">
        <v>53642</v>
      </c>
      <c r="K4" s="201">
        <v>48548</v>
      </c>
    </row>
    <row r="5" spans="1:14" ht="23.1" customHeight="1">
      <c r="A5" s="101" t="s">
        <v>236</v>
      </c>
      <c r="B5" s="249">
        <v>4003</v>
      </c>
      <c r="C5" s="250">
        <v>4189</v>
      </c>
      <c r="D5" s="250">
        <v>3988</v>
      </c>
      <c r="E5" s="250">
        <v>3525</v>
      </c>
      <c r="F5" s="249">
        <v>3582</v>
      </c>
      <c r="G5" s="200">
        <v>3890</v>
      </c>
      <c r="H5" s="182">
        <v>4376</v>
      </c>
      <c r="I5" s="182">
        <v>4768</v>
      </c>
      <c r="J5" s="182">
        <v>4940</v>
      </c>
      <c r="K5" s="201">
        <v>4566</v>
      </c>
    </row>
    <row r="6" spans="1:14" ht="23.1" customHeight="1">
      <c r="A6" s="101" t="s">
        <v>235</v>
      </c>
      <c r="B6" s="249">
        <v>246</v>
      </c>
      <c r="C6" s="250">
        <v>309</v>
      </c>
      <c r="D6" s="250">
        <v>327</v>
      </c>
      <c r="E6" s="250">
        <v>346</v>
      </c>
      <c r="F6" s="249">
        <v>310</v>
      </c>
      <c r="G6" s="200">
        <v>295</v>
      </c>
      <c r="H6" s="182">
        <v>307</v>
      </c>
      <c r="I6" s="182">
        <v>318</v>
      </c>
      <c r="J6" s="182">
        <v>324</v>
      </c>
      <c r="K6" s="201">
        <v>363</v>
      </c>
    </row>
    <row r="7" spans="1:14" ht="23.1" customHeight="1">
      <c r="A7" s="101" t="s">
        <v>234</v>
      </c>
      <c r="B7" s="249">
        <v>281</v>
      </c>
      <c r="C7" s="250">
        <v>298</v>
      </c>
      <c r="D7" s="250">
        <v>283</v>
      </c>
      <c r="E7" s="250">
        <v>230</v>
      </c>
      <c r="F7" s="249">
        <v>249</v>
      </c>
      <c r="G7" s="200">
        <v>313</v>
      </c>
      <c r="H7" s="182">
        <v>307</v>
      </c>
      <c r="I7" s="182">
        <v>300</v>
      </c>
      <c r="J7" s="182">
        <v>287</v>
      </c>
      <c r="K7" s="201">
        <v>263</v>
      </c>
    </row>
    <row r="8" spans="1:14" ht="23.1" customHeight="1">
      <c r="A8" s="101" t="s">
        <v>233</v>
      </c>
      <c r="B8" s="249">
        <v>393</v>
      </c>
      <c r="C8" s="250">
        <v>410</v>
      </c>
      <c r="D8" s="250">
        <v>368</v>
      </c>
      <c r="E8" s="250">
        <v>533</v>
      </c>
      <c r="F8" s="249">
        <v>361</v>
      </c>
      <c r="G8" s="200">
        <v>271</v>
      </c>
      <c r="H8" s="182">
        <v>386</v>
      </c>
      <c r="I8" s="182">
        <v>236</v>
      </c>
      <c r="J8" s="182">
        <v>172</v>
      </c>
      <c r="K8" s="201">
        <v>163</v>
      </c>
    </row>
    <row r="9" spans="1:14" ht="23.1" customHeight="1">
      <c r="A9" s="101" t="s">
        <v>231</v>
      </c>
      <c r="B9" s="249">
        <v>535</v>
      </c>
      <c r="C9" s="250">
        <v>369</v>
      </c>
      <c r="D9" s="250">
        <v>164</v>
      </c>
      <c r="E9" s="250">
        <v>202</v>
      </c>
      <c r="F9" s="249">
        <v>196</v>
      </c>
      <c r="G9" s="200">
        <v>135</v>
      </c>
      <c r="H9" s="182">
        <v>149</v>
      </c>
      <c r="I9" s="182">
        <v>171</v>
      </c>
      <c r="J9" s="182">
        <v>88</v>
      </c>
      <c r="K9" s="201">
        <v>62</v>
      </c>
    </row>
    <row r="10" spans="1:14" ht="23.1" customHeight="1">
      <c r="A10" s="101" t="s">
        <v>230</v>
      </c>
      <c r="B10" s="200">
        <v>46</v>
      </c>
      <c r="C10" s="182">
        <v>57</v>
      </c>
      <c r="D10" s="182">
        <v>63</v>
      </c>
      <c r="E10" s="182">
        <v>57</v>
      </c>
      <c r="F10" s="182">
        <v>79</v>
      </c>
      <c r="G10" s="200">
        <v>98</v>
      </c>
      <c r="H10" s="182">
        <v>106</v>
      </c>
      <c r="I10" s="182">
        <v>100</v>
      </c>
      <c r="J10" s="182">
        <v>75</v>
      </c>
      <c r="K10" s="201">
        <v>46</v>
      </c>
    </row>
    <row r="11" spans="1:14" ht="23.1" customHeight="1">
      <c r="A11" s="101" t="s">
        <v>232</v>
      </c>
      <c r="B11" s="249">
        <v>84</v>
      </c>
      <c r="C11" s="250">
        <v>131</v>
      </c>
      <c r="D11" s="250">
        <v>268</v>
      </c>
      <c r="E11" s="250">
        <v>254</v>
      </c>
      <c r="F11" s="249">
        <v>309</v>
      </c>
      <c r="G11" s="200">
        <v>183</v>
      </c>
      <c r="H11" s="182">
        <v>156</v>
      </c>
      <c r="I11" s="182">
        <v>127</v>
      </c>
      <c r="J11" s="182">
        <v>125</v>
      </c>
      <c r="K11" s="201">
        <v>40</v>
      </c>
    </row>
    <row r="12" spans="1:14" ht="23.1" customHeight="1">
      <c r="A12" s="101" t="s">
        <v>229</v>
      </c>
      <c r="B12" s="249">
        <v>23</v>
      </c>
      <c r="C12" s="250">
        <v>28</v>
      </c>
      <c r="D12" s="250">
        <v>22</v>
      </c>
      <c r="E12" s="250">
        <v>24</v>
      </c>
      <c r="F12" s="249">
        <v>44</v>
      </c>
      <c r="G12" s="200">
        <v>32</v>
      </c>
      <c r="H12" s="182">
        <v>44</v>
      </c>
      <c r="I12" s="182">
        <v>52</v>
      </c>
      <c r="J12" s="182">
        <v>24</v>
      </c>
      <c r="K12" s="201">
        <v>24</v>
      </c>
    </row>
    <row r="13" spans="1:14" ht="23.1" customHeight="1">
      <c r="A13" s="101" t="s">
        <v>228</v>
      </c>
      <c r="B13" s="200">
        <v>5</v>
      </c>
      <c r="C13" s="182">
        <v>7</v>
      </c>
      <c r="D13" s="182">
        <v>19</v>
      </c>
      <c r="E13" s="182">
        <v>13</v>
      </c>
      <c r="F13" s="182">
        <v>10</v>
      </c>
      <c r="G13" s="200">
        <v>22</v>
      </c>
      <c r="H13" s="182">
        <v>26</v>
      </c>
      <c r="I13" s="182">
        <v>27</v>
      </c>
      <c r="J13" s="182">
        <v>19</v>
      </c>
      <c r="K13" s="201">
        <v>18</v>
      </c>
    </row>
    <row r="14" spans="1:14" ht="23.1" customHeight="1">
      <c r="A14" s="101" t="s">
        <v>224</v>
      </c>
      <c r="B14" s="182">
        <v>15</v>
      </c>
      <c r="C14" s="182">
        <v>10</v>
      </c>
      <c r="D14" s="182">
        <v>15</v>
      </c>
      <c r="E14" s="182">
        <v>25</v>
      </c>
      <c r="F14" s="182">
        <v>38</v>
      </c>
      <c r="G14" s="182">
        <v>16</v>
      </c>
      <c r="H14" s="182">
        <v>13</v>
      </c>
      <c r="I14" s="182">
        <v>7</v>
      </c>
      <c r="J14" s="182">
        <v>11</v>
      </c>
      <c r="K14" s="201">
        <v>13</v>
      </c>
    </row>
    <row r="15" spans="1:14">
      <c r="A15" s="101" t="s">
        <v>222</v>
      </c>
      <c r="B15" s="200">
        <v>4</v>
      </c>
      <c r="C15" s="182">
        <v>6</v>
      </c>
      <c r="D15" s="182">
        <v>7</v>
      </c>
      <c r="E15" s="182">
        <v>5</v>
      </c>
      <c r="F15" s="182">
        <v>10</v>
      </c>
      <c r="G15" s="200">
        <v>8</v>
      </c>
      <c r="H15" s="182">
        <v>12</v>
      </c>
      <c r="I15" s="182">
        <v>11</v>
      </c>
      <c r="J15" s="182">
        <v>9</v>
      </c>
      <c r="K15" s="201">
        <v>9</v>
      </c>
    </row>
    <row r="16" spans="1:14" ht="39" customHeight="1">
      <c r="A16" s="101" t="s">
        <v>221</v>
      </c>
      <c r="B16" s="182" t="s">
        <v>163</v>
      </c>
      <c r="C16" s="182">
        <v>6</v>
      </c>
      <c r="D16" s="182">
        <v>13</v>
      </c>
      <c r="E16" s="182">
        <v>8</v>
      </c>
      <c r="F16" s="182">
        <v>13</v>
      </c>
      <c r="G16" s="200">
        <v>7</v>
      </c>
      <c r="H16" s="182">
        <v>4</v>
      </c>
      <c r="I16" s="182">
        <v>7</v>
      </c>
      <c r="J16" s="182">
        <v>5</v>
      </c>
      <c r="K16" s="201">
        <v>9</v>
      </c>
    </row>
    <row r="17" spans="1:14" ht="39" customHeight="1">
      <c r="A17" s="101" t="s">
        <v>226</v>
      </c>
      <c r="B17" s="200">
        <v>4</v>
      </c>
      <c r="C17" s="182">
        <v>4</v>
      </c>
      <c r="D17" s="182">
        <v>1</v>
      </c>
      <c r="E17" s="182">
        <v>2</v>
      </c>
      <c r="F17" s="182">
        <v>4</v>
      </c>
      <c r="G17" s="200">
        <v>2</v>
      </c>
      <c r="H17" s="182">
        <v>6</v>
      </c>
      <c r="I17" s="182">
        <v>3</v>
      </c>
      <c r="J17" s="182">
        <v>14</v>
      </c>
      <c r="K17" s="201">
        <v>6</v>
      </c>
    </row>
    <row r="18" spans="1:14" ht="23.1" customHeight="1">
      <c r="A18" s="101" t="s">
        <v>223</v>
      </c>
      <c r="B18" s="182">
        <v>16</v>
      </c>
      <c r="C18" s="182">
        <v>10</v>
      </c>
      <c r="D18" s="182">
        <v>15</v>
      </c>
      <c r="E18" s="182">
        <v>10</v>
      </c>
      <c r="F18" s="182">
        <v>27</v>
      </c>
      <c r="G18" s="200">
        <v>11</v>
      </c>
      <c r="H18" s="182">
        <v>11</v>
      </c>
      <c r="I18" s="182">
        <v>6</v>
      </c>
      <c r="J18" s="182">
        <v>11</v>
      </c>
      <c r="K18" s="201">
        <v>5</v>
      </c>
    </row>
    <row r="19" spans="1:14" ht="23.1" customHeight="1">
      <c r="A19" s="101" t="s">
        <v>219</v>
      </c>
      <c r="B19" s="200">
        <v>14</v>
      </c>
      <c r="C19" s="182">
        <v>15</v>
      </c>
      <c r="D19" s="182">
        <v>6</v>
      </c>
      <c r="E19" s="182">
        <v>4</v>
      </c>
      <c r="F19" s="182">
        <v>8</v>
      </c>
      <c r="G19" s="200">
        <v>8</v>
      </c>
      <c r="H19" s="182">
        <v>9</v>
      </c>
      <c r="I19" s="182">
        <v>12</v>
      </c>
      <c r="J19" s="182">
        <v>5</v>
      </c>
      <c r="K19" s="201">
        <v>5</v>
      </c>
    </row>
    <row r="20" spans="1:14" ht="39" customHeight="1">
      <c r="A20" s="101" t="s">
        <v>227</v>
      </c>
      <c r="B20" s="200">
        <v>14</v>
      </c>
      <c r="C20" s="182">
        <v>4</v>
      </c>
      <c r="D20" s="182">
        <v>12</v>
      </c>
      <c r="E20" s="182">
        <v>7</v>
      </c>
      <c r="F20" s="182">
        <v>19</v>
      </c>
      <c r="G20" s="200">
        <v>6</v>
      </c>
      <c r="H20" s="182">
        <v>16</v>
      </c>
      <c r="I20" s="182">
        <v>30</v>
      </c>
      <c r="J20" s="182">
        <v>18</v>
      </c>
      <c r="K20" s="201">
        <v>4</v>
      </c>
    </row>
    <row r="21" spans="1:14" ht="23.1" customHeight="1">
      <c r="A21" s="101" t="s">
        <v>218</v>
      </c>
      <c r="B21" s="200">
        <v>1</v>
      </c>
      <c r="C21" s="182">
        <v>3</v>
      </c>
      <c r="D21" s="182">
        <v>4</v>
      </c>
      <c r="E21" s="182" t="s">
        <v>163</v>
      </c>
      <c r="F21" s="182" t="s">
        <v>163</v>
      </c>
      <c r="G21" s="182" t="s">
        <v>163</v>
      </c>
      <c r="H21" s="182">
        <v>1</v>
      </c>
      <c r="I21" s="182">
        <v>3</v>
      </c>
      <c r="J21" s="182">
        <v>3</v>
      </c>
      <c r="K21" s="201">
        <v>4</v>
      </c>
    </row>
    <row r="22" spans="1:14" ht="23.1" customHeight="1">
      <c r="A22" s="101" t="s">
        <v>216</v>
      </c>
      <c r="B22" s="200">
        <v>8</v>
      </c>
      <c r="C22" s="182">
        <v>9</v>
      </c>
      <c r="D22" s="182">
        <v>12</v>
      </c>
      <c r="E22" s="182">
        <v>19</v>
      </c>
      <c r="F22" s="182">
        <v>3</v>
      </c>
      <c r="G22" s="200">
        <v>5</v>
      </c>
      <c r="H22" s="182">
        <v>5</v>
      </c>
      <c r="I22" s="182">
        <v>1</v>
      </c>
      <c r="J22" s="182">
        <v>2</v>
      </c>
      <c r="K22" s="201">
        <v>4</v>
      </c>
    </row>
    <row r="23" spans="1:14" ht="23.1" customHeight="1">
      <c r="A23" s="101" t="s">
        <v>203</v>
      </c>
      <c r="B23" s="182" t="s">
        <v>163</v>
      </c>
      <c r="C23" s="182" t="s">
        <v>163</v>
      </c>
      <c r="D23" s="182" t="s">
        <v>163</v>
      </c>
      <c r="E23" s="182">
        <v>1</v>
      </c>
      <c r="F23" s="182">
        <v>17</v>
      </c>
      <c r="G23" s="200">
        <v>5</v>
      </c>
      <c r="H23" s="182">
        <v>2</v>
      </c>
      <c r="I23" s="182" t="s">
        <v>163</v>
      </c>
      <c r="J23" s="182" t="s">
        <v>163</v>
      </c>
      <c r="K23" s="201">
        <v>3</v>
      </c>
    </row>
    <row r="24" spans="1:14" ht="23.1" customHeight="1">
      <c r="A24" s="101" t="s">
        <v>195</v>
      </c>
      <c r="B24" s="182">
        <v>1</v>
      </c>
      <c r="C24" s="182" t="s">
        <v>163</v>
      </c>
      <c r="D24" s="182">
        <v>1</v>
      </c>
      <c r="E24" s="182">
        <v>16</v>
      </c>
      <c r="F24" s="182">
        <v>1</v>
      </c>
      <c r="G24" s="182">
        <v>7</v>
      </c>
      <c r="H24" s="182" t="s">
        <v>163</v>
      </c>
      <c r="I24" s="182">
        <v>4</v>
      </c>
      <c r="J24" s="182" t="s">
        <v>163</v>
      </c>
      <c r="K24" s="201">
        <v>3</v>
      </c>
    </row>
    <row r="25" spans="1:14" ht="23.1" customHeight="1">
      <c r="A25" s="101" t="s">
        <v>196</v>
      </c>
      <c r="B25" s="182" t="s">
        <v>163</v>
      </c>
      <c r="C25" s="182">
        <v>2</v>
      </c>
      <c r="D25" s="182" t="s">
        <v>163</v>
      </c>
      <c r="E25" s="182">
        <v>1</v>
      </c>
      <c r="F25" s="182">
        <v>1</v>
      </c>
      <c r="G25" s="182">
        <v>2</v>
      </c>
      <c r="H25" s="182">
        <v>1</v>
      </c>
      <c r="I25" s="182" t="s">
        <v>163</v>
      </c>
      <c r="J25" s="182" t="s">
        <v>163</v>
      </c>
      <c r="K25" s="201">
        <v>2</v>
      </c>
    </row>
    <row r="26" spans="1:14" ht="23.1" customHeight="1">
      <c r="A26" s="101" t="s">
        <v>217</v>
      </c>
      <c r="B26" s="200">
        <v>10</v>
      </c>
      <c r="C26" s="182">
        <v>9</v>
      </c>
      <c r="D26" s="182">
        <v>5</v>
      </c>
      <c r="E26" s="182">
        <v>7</v>
      </c>
      <c r="F26" s="182">
        <v>10</v>
      </c>
      <c r="G26" s="200">
        <v>33</v>
      </c>
      <c r="H26" s="182">
        <v>10</v>
      </c>
      <c r="I26" s="182">
        <v>7</v>
      </c>
      <c r="J26" s="182">
        <v>3</v>
      </c>
      <c r="K26" s="201">
        <v>1</v>
      </c>
    </row>
    <row r="27" spans="1:14" ht="23.1" customHeight="1">
      <c r="A27" s="101" t="s">
        <v>212</v>
      </c>
      <c r="B27" s="200">
        <v>1</v>
      </c>
      <c r="C27" s="182" t="s">
        <v>163</v>
      </c>
      <c r="D27" s="182" t="s">
        <v>163</v>
      </c>
      <c r="E27" s="182">
        <v>1</v>
      </c>
      <c r="F27" s="182">
        <v>2</v>
      </c>
      <c r="G27" s="200" t="s">
        <v>163</v>
      </c>
      <c r="H27" s="182" t="s">
        <v>163</v>
      </c>
      <c r="I27" s="182" t="s">
        <v>163</v>
      </c>
      <c r="J27" s="182">
        <v>1</v>
      </c>
      <c r="K27" s="201">
        <v>1</v>
      </c>
    </row>
    <row r="28" spans="1:14" ht="23.1" customHeight="1">
      <c r="A28" s="101" t="s">
        <v>209</v>
      </c>
      <c r="B28" s="200">
        <v>6</v>
      </c>
      <c r="C28" s="182">
        <v>1</v>
      </c>
      <c r="D28" s="182">
        <v>1</v>
      </c>
      <c r="E28" s="182" t="s">
        <v>163</v>
      </c>
      <c r="F28" s="182" t="s">
        <v>163</v>
      </c>
      <c r="G28" s="182" t="s">
        <v>163</v>
      </c>
      <c r="H28" s="182" t="s">
        <v>163</v>
      </c>
      <c r="I28" s="182" t="s">
        <v>163</v>
      </c>
      <c r="J28" s="182" t="s">
        <v>163</v>
      </c>
      <c r="K28" s="201">
        <v>1</v>
      </c>
    </row>
    <row r="29" spans="1:14" ht="23.1" customHeight="1">
      <c r="A29" s="101" t="s">
        <v>199</v>
      </c>
      <c r="B29" s="182" t="s">
        <v>163</v>
      </c>
      <c r="C29" s="182" t="s">
        <v>163</v>
      </c>
      <c r="D29" s="182" t="s">
        <v>163</v>
      </c>
      <c r="E29" s="182" t="s">
        <v>163</v>
      </c>
      <c r="F29" s="182">
        <v>1</v>
      </c>
      <c r="G29" s="200">
        <v>1</v>
      </c>
      <c r="H29" s="182" t="s">
        <v>163</v>
      </c>
      <c r="I29" s="182" t="s">
        <v>163</v>
      </c>
      <c r="J29" s="182" t="s">
        <v>163</v>
      </c>
      <c r="K29" s="201">
        <v>1</v>
      </c>
    </row>
    <row r="30" spans="1:14" ht="23.1" customHeight="1">
      <c r="A30" s="101" t="s">
        <v>379</v>
      </c>
      <c r="B30" s="182">
        <v>1</v>
      </c>
      <c r="C30" s="182">
        <v>1</v>
      </c>
      <c r="D30" s="182" t="s">
        <v>163</v>
      </c>
      <c r="E30" s="182" t="s">
        <v>163</v>
      </c>
      <c r="F30" s="182" t="s">
        <v>163</v>
      </c>
      <c r="G30" s="182" t="s">
        <v>163</v>
      </c>
      <c r="H30" s="182">
        <v>2</v>
      </c>
      <c r="I30" s="182" t="s">
        <v>163</v>
      </c>
      <c r="J30" s="182" t="s">
        <v>163</v>
      </c>
      <c r="K30" s="316" t="s">
        <v>197</v>
      </c>
    </row>
    <row r="31" spans="1:14" ht="23.1" customHeight="1">
      <c r="A31" s="101" t="s">
        <v>225</v>
      </c>
      <c r="B31" s="200">
        <v>16</v>
      </c>
      <c r="C31" s="182">
        <v>9</v>
      </c>
      <c r="D31" s="182">
        <v>2</v>
      </c>
      <c r="E31" s="182">
        <v>1</v>
      </c>
      <c r="F31" s="182">
        <v>6</v>
      </c>
      <c r="G31" s="200">
        <v>17</v>
      </c>
      <c r="H31" s="182">
        <v>12</v>
      </c>
      <c r="I31" s="182">
        <v>16</v>
      </c>
      <c r="J31" s="182">
        <v>12</v>
      </c>
      <c r="K31" s="316" t="s">
        <v>197</v>
      </c>
      <c r="M31" s="102"/>
      <c r="N31" s="102"/>
    </row>
    <row r="32" spans="1:14" ht="23.1" customHeight="1">
      <c r="A32" s="101" t="s">
        <v>220</v>
      </c>
      <c r="B32" s="200">
        <v>38</v>
      </c>
      <c r="C32" s="182">
        <v>16</v>
      </c>
      <c r="D32" s="182">
        <v>1</v>
      </c>
      <c r="E32" s="182">
        <v>3</v>
      </c>
      <c r="F32" s="182">
        <v>10</v>
      </c>
      <c r="G32" s="200">
        <v>1</v>
      </c>
      <c r="H32" s="182">
        <v>13</v>
      </c>
      <c r="I32" s="182">
        <v>3</v>
      </c>
      <c r="J32" s="182">
        <v>5</v>
      </c>
      <c r="K32" s="316" t="s">
        <v>197</v>
      </c>
      <c r="M32" s="102"/>
      <c r="N32" s="102"/>
    </row>
    <row r="33" spans="1:14" ht="23.1" customHeight="1">
      <c r="A33" s="101" t="s">
        <v>215</v>
      </c>
      <c r="B33" s="182" t="s">
        <v>163</v>
      </c>
      <c r="C33" s="182" t="s">
        <v>163</v>
      </c>
      <c r="D33" s="182" t="s">
        <v>163</v>
      </c>
      <c r="E33" s="182" t="s">
        <v>163</v>
      </c>
      <c r="F33" s="182" t="s">
        <v>163</v>
      </c>
      <c r="G33" s="182" t="s">
        <v>163</v>
      </c>
      <c r="H33" s="182">
        <v>1</v>
      </c>
      <c r="I33" s="182" t="s">
        <v>163</v>
      </c>
      <c r="J33" s="182">
        <v>1</v>
      </c>
      <c r="K33" s="316" t="s">
        <v>197</v>
      </c>
      <c r="M33" s="102"/>
      <c r="N33" s="102"/>
    </row>
    <row r="34" spans="1:14" ht="23.1" customHeight="1">
      <c r="A34" s="101" t="s">
        <v>214</v>
      </c>
      <c r="B34" s="182" t="s">
        <v>163</v>
      </c>
      <c r="C34" s="182" t="s">
        <v>163</v>
      </c>
      <c r="D34" s="182" t="s">
        <v>163</v>
      </c>
      <c r="E34" s="182" t="s">
        <v>163</v>
      </c>
      <c r="F34" s="182" t="s">
        <v>163</v>
      </c>
      <c r="G34" s="182" t="s">
        <v>163</v>
      </c>
      <c r="H34" s="182" t="s">
        <v>163</v>
      </c>
      <c r="I34" s="182" t="s">
        <v>163</v>
      </c>
      <c r="J34" s="182">
        <v>1</v>
      </c>
      <c r="K34" s="201" t="s">
        <v>197</v>
      </c>
      <c r="M34" s="102"/>
      <c r="N34" s="102"/>
    </row>
    <row r="35" spans="1:14" ht="23.1" customHeight="1">
      <c r="A35" s="101" t="s">
        <v>213</v>
      </c>
      <c r="B35" s="182">
        <v>5</v>
      </c>
      <c r="C35" s="182">
        <v>6</v>
      </c>
      <c r="D35" s="182" t="s">
        <v>163</v>
      </c>
      <c r="E35" s="182">
        <v>3</v>
      </c>
      <c r="F35" s="182" t="s">
        <v>163</v>
      </c>
      <c r="G35" s="182">
        <v>2</v>
      </c>
      <c r="H35" s="182" t="s">
        <v>163</v>
      </c>
      <c r="I35" s="182">
        <v>2</v>
      </c>
      <c r="J35" s="182">
        <v>1</v>
      </c>
      <c r="K35" s="316" t="s">
        <v>197</v>
      </c>
    </row>
    <row r="36" spans="1:14" ht="23.1" customHeight="1">
      <c r="A36" s="101" t="s">
        <v>211</v>
      </c>
      <c r="B36" s="182" t="s">
        <v>163</v>
      </c>
      <c r="C36" s="182" t="s">
        <v>163</v>
      </c>
      <c r="D36" s="182">
        <v>1</v>
      </c>
      <c r="E36" s="182">
        <v>1</v>
      </c>
      <c r="F36" s="182">
        <v>2</v>
      </c>
      <c r="G36" s="182">
        <v>3</v>
      </c>
      <c r="H36" s="182">
        <v>9</v>
      </c>
      <c r="I36" s="182">
        <v>9</v>
      </c>
      <c r="J36" s="182">
        <v>1</v>
      </c>
      <c r="K36" s="316" t="s">
        <v>197</v>
      </c>
    </row>
    <row r="37" spans="1:14" ht="23.1" customHeight="1">
      <c r="A37" s="101" t="s">
        <v>210</v>
      </c>
      <c r="B37" s="182">
        <v>2</v>
      </c>
      <c r="C37" s="182" t="s">
        <v>163</v>
      </c>
      <c r="D37" s="182" t="s">
        <v>163</v>
      </c>
      <c r="E37" s="182" t="s">
        <v>163</v>
      </c>
      <c r="F37" s="182" t="s">
        <v>163</v>
      </c>
      <c r="G37" s="182" t="s">
        <v>163</v>
      </c>
      <c r="H37" s="182" t="s">
        <v>163</v>
      </c>
      <c r="I37" s="182" t="s">
        <v>163</v>
      </c>
      <c r="J37" s="182" t="s">
        <v>163</v>
      </c>
      <c r="K37" s="316" t="s">
        <v>197</v>
      </c>
    </row>
    <row r="38" spans="1:14" ht="23.1" customHeight="1">
      <c r="A38" s="101" t="s">
        <v>208</v>
      </c>
      <c r="B38" s="182">
        <v>1</v>
      </c>
      <c r="C38" s="182" t="s">
        <v>163</v>
      </c>
      <c r="D38" s="182" t="s">
        <v>163</v>
      </c>
      <c r="E38" s="182" t="s">
        <v>163</v>
      </c>
      <c r="F38" s="182" t="s">
        <v>163</v>
      </c>
      <c r="G38" s="182" t="s">
        <v>163</v>
      </c>
      <c r="H38" s="182">
        <v>1</v>
      </c>
      <c r="I38" s="182" t="s">
        <v>163</v>
      </c>
      <c r="J38" s="182" t="s">
        <v>163</v>
      </c>
      <c r="K38" s="316" t="s">
        <v>197</v>
      </c>
    </row>
    <row r="39" spans="1:14" ht="23.1" customHeight="1">
      <c r="A39" s="101" t="s">
        <v>207</v>
      </c>
      <c r="B39" s="182" t="s">
        <v>163</v>
      </c>
      <c r="C39" s="182" t="s">
        <v>163</v>
      </c>
      <c r="D39" s="182" t="s">
        <v>163</v>
      </c>
      <c r="E39" s="182" t="s">
        <v>163</v>
      </c>
      <c r="F39" s="182" t="s">
        <v>163</v>
      </c>
      <c r="G39" s="182" t="s">
        <v>163</v>
      </c>
      <c r="H39" s="182">
        <v>1</v>
      </c>
      <c r="I39" s="182" t="s">
        <v>163</v>
      </c>
      <c r="J39" s="182" t="s">
        <v>163</v>
      </c>
      <c r="K39" s="316" t="s">
        <v>197</v>
      </c>
    </row>
    <row r="40" spans="1:14" ht="23.1" customHeight="1">
      <c r="A40" s="101" t="s">
        <v>206</v>
      </c>
      <c r="B40" s="182" t="s">
        <v>163</v>
      </c>
      <c r="C40" s="182" t="s">
        <v>163</v>
      </c>
      <c r="D40" s="182" t="s">
        <v>163</v>
      </c>
      <c r="E40" s="182" t="s">
        <v>163</v>
      </c>
      <c r="F40" s="182" t="s">
        <v>163</v>
      </c>
      <c r="G40" s="182" t="s">
        <v>163</v>
      </c>
      <c r="H40" s="182" t="s">
        <v>163</v>
      </c>
      <c r="I40" s="182">
        <v>2</v>
      </c>
      <c r="J40" s="182" t="s">
        <v>163</v>
      </c>
      <c r="K40" s="316" t="s">
        <v>197</v>
      </c>
    </row>
    <row r="41" spans="1:14" ht="23.1" customHeight="1">
      <c r="A41" s="101" t="s">
        <v>205</v>
      </c>
      <c r="B41" s="182" t="s">
        <v>163</v>
      </c>
      <c r="C41" s="182" t="s">
        <v>163</v>
      </c>
      <c r="D41" s="182" t="s">
        <v>163</v>
      </c>
      <c r="E41" s="182">
        <v>1</v>
      </c>
      <c r="F41" s="182" t="s">
        <v>163</v>
      </c>
      <c r="G41" s="182" t="s">
        <v>163</v>
      </c>
      <c r="H41" s="182" t="s">
        <v>163</v>
      </c>
      <c r="I41" s="182">
        <v>1</v>
      </c>
      <c r="J41" s="182" t="s">
        <v>163</v>
      </c>
      <c r="K41" s="316" t="s">
        <v>197</v>
      </c>
    </row>
    <row r="42" spans="1:14" ht="23.1" customHeight="1">
      <c r="A42" s="101" t="s">
        <v>204</v>
      </c>
      <c r="B42" s="182" t="s">
        <v>163</v>
      </c>
      <c r="C42" s="182" t="s">
        <v>163</v>
      </c>
      <c r="D42" s="182" t="s">
        <v>163</v>
      </c>
      <c r="E42" s="182" t="s">
        <v>163</v>
      </c>
      <c r="F42" s="182" t="s">
        <v>163</v>
      </c>
      <c r="G42" s="182" t="s">
        <v>163</v>
      </c>
      <c r="H42" s="182" t="s">
        <v>163</v>
      </c>
      <c r="I42" s="182">
        <v>1</v>
      </c>
      <c r="J42" s="182" t="s">
        <v>163</v>
      </c>
      <c r="K42" s="316" t="s">
        <v>197</v>
      </c>
    </row>
    <row r="43" spans="1:14" ht="23.1" customHeight="1">
      <c r="A43" s="101" t="s">
        <v>202</v>
      </c>
      <c r="B43" s="182">
        <v>2</v>
      </c>
      <c r="C43" s="182">
        <v>2</v>
      </c>
      <c r="D43" s="182" t="s">
        <v>163</v>
      </c>
      <c r="E43" s="182">
        <v>1</v>
      </c>
      <c r="F43" s="182">
        <v>3</v>
      </c>
      <c r="G43" s="182" t="s">
        <v>163</v>
      </c>
      <c r="H43" s="182" t="s">
        <v>163</v>
      </c>
      <c r="I43" s="182" t="s">
        <v>163</v>
      </c>
      <c r="J43" s="182" t="s">
        <v>163</v>
      </c>
      <c r="K43" s="316" t="s">
        <v>197</v>
      </c>
    </row>
    <row r="44" spans="1:14" ht="39" customHeight="1">
      <c r="A44" s="101" t="s">
        <v>201</v>
      </c>
      <c r="B44" s="182" t="s">
        <v>163</v>
      </c>
      <c r="C44" s="182">
        <v>2</v>
      </c>
      <c r="D44" s="182">
        <v>4</v>
      </c>
      <c r="E44" s="182" t="s">
        <v>163</v>
      </c>
      <c r="F44" s="182">
        <v>2</v>
      </c>
      <c r="G44" s="182" t="s">
        <v>163</v>
      </c>
      <c r="H44" s="182" t="s">
        <v>163</v>
      </c>
      <c r="I44" s="182" t="s">
        <v>163</v>
      </c>
      <c r="J44" s="182" t="s">
        <v>163</v>
      </c>
      <c r="K44" s="316" t="s">
        <v>197</v>
      </c>
    </row>
    <row r="45" spans="1:14" ht="23.1" customHeight="1">
      <c r="A45" s="101" t="s">
        <v>200</v>
      </c>
      <c r="B45" s="200">
        <v>4</v>
      </c>
      <c r="C45" s="182" t="s">
        <v>163</v>
      </c>
      <c r="D45" s="182">
        <v>2</v>
      </c>
      <c r="E45" s="182">
        <v>1</v>
      </c>
      <c r="F45" s="182">
        <v>2</v>
      </c>
      <c r="G45" s="200">
        <v>1</v>
      </c>
      <c r="H45" s="182">
        <v>4</v>
      </c>
      <c r="I45" s="182">
        <v>2</v>
      </c>
      <c r="J45" s="182" t="s">
        <v>163</v>
      </c>
      <c r="K45" s="316" t="s">
        <v>197</v>
      </c>
    </row>
    <row r="46" spans="1:14" ht="23.1" customHeight="1">
      <c r="A46" s="101" t="s">
        <v>198</v>
      </c>
      <c r="B46" s="182" t="s">
        <v>163</v>
      </c>
      <c r="C46" s="182" t="s">
        <v>163</v>
      </c>
      <c r="D46" s="182" t="s">
        <v>163</v>
      </c>
      <c r="E46" s="182" t="s">
        <v>163</v>
      </c>
      <c r="F46" s="182">
        <v>1</v>
      </c>
      <c r="G46" s="200">
        <v>5</v>
      </c>
      <c r="H46" s="182" t="s">
        <v>163</v>
      </c>
      <c r="I46" s="182" t="s">
        <v>163</v>
      </c>
      <c r="J46" s="182" t="s">
        <v>163</v>
      </c>
      <c r="K46" s="316" t="s">
        <v>197</v>
      </c>
    </row>
    <row r="47" spans="1:14" ht="23.1" customHeight="1">
      <c r="A47" s="251" t="s">
        <v>115</v>
      </c>
      <c r="B47" s="202">
        <v>130</v>
      </c>
      <c r="C47" s="183">
        <v>177</v>
      </c>
      <c r="D47" s="183">
        <v>154</v>
      </c>
      <c r="E47" s="183">
        <v>190</v>
      </c>
      <c r="F47" s="183">
        <v>220</v>
      </c>
      <c r="G47" s="183">
        <v>232</v>
      </c>
      <c r="H47" s="183">
        <v>208</v>
      </c>
      <c r="I47" s="183">
        <v>165</v>
      </c>
      <c r="J47" s="183">
        <v>119</v>
      </c>
      <c r="K47" s="204">
        <v>87</v>
      </c>
    </row>
    <row r="48" spans="1:14">
      <c r="A48" s="98" t="s">
        <v>159</v>
      </c>
    </row>
  </sheetData>
  <sortState ref="A4:K46">
    <sortCondition descending="1" ref="K4:K46"/>
  </sortState>
  <mergeCells count="1">
    <mergeCell ref="A1:K1"/>
  </mergeCells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35"/>
  <sheetViews>
    <sheetView showGridLines="0" zoomScale="60" zoomScaleNormal="60" zoomScalePageLayoutView="90" workbookViewId="0">
      <selection activeCell="N37" sqref="N37"/>
    </sheetView>
  </sheetViews>
  <sheetFormatPr defaultColWidth="9" defaultRowHeight="15"/>
  <cols>
    <col min="1" max="1" width="11.125" style="59" customWidth="1"/>
    <col min="2" max="2" width="12.375" style="59" customWidth="1"/>
    <col min="3" max="4" width="8" style="59" customWidth="1"/>
    <col min="5" max="5" width="7" style="59" customWidth="1"/>
    <col min="6" max="7" width="12.625" style="59" customWidth="1"/>
    <col min="8" max="8" width="11.5" style="59" bestFit="1" customWidth="1"/>
    <col min="9" max="9" width="11.125" style="59" bestFit="1" customWidth="1"/>
    <col min="10" max="10" width="8" style="59" customWidth="1"/>
    <col min="11" max="11" width="9.5" style="59" bestFit="1" customWidth="1"/>
    <col min="12" max="12" width="13.625" style="59" customWidth="1"/>
    <col min="13" max="13" width="11.625" style="59" customWidth="1"/>
    <col min="14" max="14" width="7.625" style="59" customWidth="1"/>
    <col min="15" max="15" width="8.125" style="59" customWidth="1"/>
    <col min="16" max="16" width="9.5" style="59" bestFit="1" customWidth="1"/>
    <col min="17" max="17" width="16.625" style="59" customWidth="1"/>
    <col min="18" max="18" width="15.125" style="59" customWidth="1"/>
    <col min="19" max="16384" width="9" style="59"/>
  </cols>
  <sheetData>
    <row r="1" spans="1:31" ht="26.25" customHeight="1">
      <c r="A1" s="536" t="s">
        <v>538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90"/>
      <c r="R1" s="9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</row>
    <row r="2" spans="1:31" ht="18.75" customHeight="1">
      <c r="A2" s="442"/>
      <c r="B2" s="537" t="s">
        <v>255</v>
      </c>
      <c r="C2" s="538"/>
      <c r="D2" s="538"/>
      <c r="E2" s="538"/>
      <c r="F2" s="538"/>
      <c r="G2" s="538" t="s">
        <v>254</v>
      </c>
      <c r="H2" s="538"/>
      <c r="I2" s="538"/>
      <c r="J2" s="538"/>
      <c r="K2" s="538"/>
      <c r="L2" s="538"/>
      <c r="M2" s="444" t="s">
        <v>253</v>
      </c>
      <c r="N2" s="442"/>
      <c r="O2" s="90"/>
      <c r="P2" s="90"/>
      <c r="Q2" s="90"/>
      <c r="R2" s="90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09"/>
    </row>
    <row r="3" spans="1:31" ht="18.75" customHeight="1">
      <c r="A3" s="442"/>
      <c r="B3" s="254" t="s">
        <v>343</v>
      </c>
      <c r="C3" s="442" t="s">
        <v>30</v>
      </c>
      <c r="D3" s="442"/>
      <c r="E3" s="442"/>
      <c r="F3" s="186" t="s">
        <v>23</v>
      </c>
      <c r="G3" s="185" t="s">
        <v>26</v>
      </c>
      <c r="H3" s="254" t="s">
        <v>344</v>
      </c>
      <c r="I3" s="442" t="s">
        <v>30</v>
      </c>
      <c r="J3" s="442"/>
      <c r="K3" s="442"/>
      <c r="L3" s="186" t="s">
        <v>23</v>
      </c>
      <c r="M3" s="112" t="s">
        <v>345</v>
      </c>
      <c r="N3" s="184" t="s">
        <v>30</v>
      </c>
      <c r="O3" s="90"/>
      <c r="P3" s="90"/>
      <c r="Q3" s="90"/>
      <c r="R3" s="90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09"/>
    </row>
    <row r="4" spans="1:31" ht="18.75" customHeight="1">
      <c r="A4" s="443"/>
      <c r="B4" s="254" t="s">
        <v>335</v>
      </c>
      <c r="C4" s="184" t="s">
        <v>249</v>
      </c>
      <c r="D4" s="184" t="s">
        <v>65</v>
      </c>
      <c r="E4" s="184" t="s">
        <v>63</v>
      </c>
      <c r="F4" s="186" t="s">
        <v>332</v>
      </c>
      <c r="G4" s="112" t="s">
        <v>338</v>
      </c>
      <c r="H4" s="254" t="s">
        <v>335</v>
      </c>
      <c r="I4" s="184" t="s">
        <v>249</v>
      </c>
      <c r="J4" s="184" t="s">
        <v>65</v>
      </c>
      <c r="K4" s="184" t="s">
        <v>63</v>
      </c>
      <c r="L4" s="186" t="s">
        <v>333</v>
      </c>
      <c r="M4" s="112" t="s">
        <v>339</v>
      </c>
      <c r="N4" s="184" t="s">
        <v>340</v>
      </c>
      <c r="O4" s="90"/>
      <c r="P4" s="90"/>
      <c r="Q4" s="90"/>
      <c r="R4" s="90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09"/>
    </row>
    <row r="5" spans="1:31" ht="18.75" customHeight="1">
      <c r="A5" s="206" t="s">
        <v>60</v>
      </c>
      <c r="B5" s="255">
        <v>45999</v>
      </c>
      <c r="C5" s="255">
        <v>48875</v>
      </c>
      <c r="D5" s="255">
        <v>41453</v>
      </c>
      <c r="E5" s="255">
        <v>7422</v>
      </c>
      <c r="F5" s="256">
        <v>198.33</v>
      </c>
      <c r="G5" s="5">
        <v>351</v>
      </c>
      <c r="H5" s="255">
        <v>352</v>
      </c>
      <c r="I5" s="255">
        <v>2905</v>
      </c>
      <c r="J5" s="255">
        <v>2569</v>
      </c>
      <c r="K5" s="255">
        <v>336</v>
      </c>
      <c r="L5" s="256">
        <v>1.51</v>
      </c>
      <c r="M5" s="5">
        <v>259</v>
      </c>
      <c r="N5" s="255">
        <v>891</v>
      </c>
      <c r="O5" s="90"/>
      <c r="P5" s="90"/>
      <c r="Q5" s="90"/>
      <c r="R5" s="90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09"/>
    </row>
    <row r="6" spans="1:31" ht="18.75" customHeight="1">
      <c r="A6" s="206" t="s">
        <v>17</v>
      </c>
      <c r="B6" s="255">
        <v>44001</v>
      </c>
      <c r="C6" s="255">
        <v>47043</v>
      </c>
      <c r="D6" s="255">
        <v>39968</v>
      </c>
      <c r="E6" s="255">
        <v>7075</v>
      </c>
      <c r="F6" s="256">
        <v>189.09</v>
      </c>
      <c r="G6" s="5">
        <v>332</v>
      </c>
      <c r="H6" s="255">
        <v>331</v>
      </c>
      <c r="I6" s="255">
        <v>3041</v>
      </c>
      <c r="J6" s="255">
        <v>2776</v>
      </c>
      <c r="K6" s="255">
        <v>265</v>
      </c>
      <c r="L6" s="256">
        <v>1.43</v>
      </c>
      <c r="M6" s="5">
        <v>266</v>
      </c>
      <c r="N6" s="255">
        <v>1080</v>
      </c>
      <c r="O6" s="90"/>
      <c r="P6" s="90"/>
      <c r="Q6" s="90"/>
      <c r="R6" s="90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09"/>
    </row>
    <row r="7" spans="1:31" ht="18.75" customHeight="1">
      <c r="A7" s="206" t="s">
        <v>15</v>
      </c>
      <c r="B7" s="255">
        <v>40130</v>
      </c>
      <c r="C7" s="255">
        <v>43268</v>
      </c>
      <c r="D7" s="255">
        <v>36994</v>
      </c>
      <c r="E7" s="255">
        <v>6274</v>
      </c>
      <c r="F7" s="256">
        <v>171.9</v>
      </c>
      <c r="G7" s="5">
        <v>310</v>
      </c>
      <c r="H7" s="255">
        <v>310</v>
      </c>
      <c r="I7" s="255">
        <v>2701</v>
      </c>
      <c r="J7" s="255">
        <v>2489</v>
      </c>
      <c r="K7" s="255">
        <v>212</v>
      </c>
      <c r="L7" s="256">
        <v>1.33</v>
      </c>
      <c r="M7" s="5">
        <v>756</v>
      </c>
      <c r="N7" s="255">
        <v>3120</v>
      </c>
      <c r="O7" s="90"/>
      <c r="P7" s="90"/>
      <c r="Q7" s="90"/>
      <c r="R7" s="90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09"/>
    </row>
    <row r="8" spans="1:31" ht="18.75" customHeight="1">
      <c r="A8" s="206" t="s">
        <v>14</v>
      </c>
      <c r="B8" s="255">
        <v>38369</v>
      </c>
      <c r="C8" s="255">
        <v>41265</v>
      </c>
      <c r="D8" s="255">
        <v>35753</v>
      </c>
      <c r="E8" s="255">
        <v>5512</v>
      </c>
      <c r="F8" s="256">
        <v>163.94</v>
      </c>
      <c r="G8" s="5">
        <v>290</v>
      </c>
      <c r="H8" s="255">
        <v>290</v>
      </c>
      <c r="I8" s="255">
        <v>2228</v>
      </c>
      <c r="J8" s="255">
        <v>2087</v>
      </c>
      <c r="K8" s="255">
        <v>141</v>
      </c>
      <c r="L8" s="256">
        <v>1.24</v>
      </c>
      <c r="M8" s="5">
        <v>677</v>
      </c>
      <c r="N8" s="255">
        <v>2397</v>
      </c>
      <c r="O8" s="90"/>
      <c r="P8" s="90"/>
      <c r="Q8" s="90"/>
      <c r="R8" s="90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09"/>
    </row>
    <row r="9" spans="1:31" ht="18.75" customHeight="1">
      <c r="A9" s="206" t="s">
        <v>12</v>
      </c>
      <c r="B9" s="199">
        <v>49576</v>
      </c>
      <c r="C9" s="199">
        <v>53622</v>
      </c>
      <c r="D9" s="199">
        <v>46446</v>
      </c>
      <c r="E9" s="199">
        <v>7176</v>
      </c>
      <c r="F9" s="257">
        <v>211.3</v>
      </c>
      <c r="G9" s="4">
        <v>310</v>
      </c>
      <c r="H9" s="199">
        <v>308</v>
      </c>
      <c r="I9" s="199">
        <v>2422</v>
      </c>
      <c r="J9" s="199">
        <v>2249</v>
      </c>
      <c r="K9" s="199">
        <v>173</v>
      </c>
      <c r="L9" s="257">
        <v>1.32</v>
      </c>
      <c r="M9" s="115">
        <v>194</v>
      </c>
      <c r="N9" s="114">
        <v>865</v>
      </c>
      <c r="O9" s="90"/>
      <c r="P9" s="90"/>
      <c r="Q9" s="90"/>
      <c r="R9" s="90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09"/>
    </row>
    <row r="10" spans="1:31" ht="18.75" customHeight="1">
      <c r="A10" s="206" t="s">
        <v>10</v>
      </c>
      <c r="B10" s="258">
        <v>54873</v>
      </c>
      <c r="C10" s="201">
        <v>58707</v>
      </c>
      <c r="D10" s="201">
        <v>50965</v>
      </c>
      <c r="E10" s="201">
        <v>7742</v>
      </c>
      <c r="F10" s="259">
        <v>233.34</v>
      </c>
      <c r="G10" s="4">
        <v>182</v>
      </c>
      <c r="H10" s="199">
        <v>185</v>
      </c>
      <c r="I10" s="199">
        <v>1441</v>
      </c>
      <c r="J10" s="199">
        <v>1366</v>
      </c>
      <c r="K10" s="199">
        <v>75</v>
      </c>
      <c r="L10" s="257">
        <v>0.77</v>
      </c>
      <c r="M10" s="115">
        <v>211</v>
      </c>
      <c r="N10" s="114">
        <v>774</v>
      </c>
      <c r="O10" s="90"/>
      <c r="P10" s="90"/>
      <c r="Q10" s="90"/>
      <c r="R10" s="90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09"/>
    </row>
    <row r="11" spans="1:31" ht="18.75" customHeight="1">
      <c r="A11" s="206" t="s">
        <v>8</v>
      </c>
      <c r="B11" s="199">
        <v>58515</v>
      </c>
      <c r="C11" s="199">
        <v>62644</v>
      </c>
      <c r="D11" s="199">
        <v>54295</v>
      </c>
      <c r="E11" s="199">
        <v>8349</v>
      </c>
      <c r="F11" s="257">
        <v>248.41</v>
      </c>
      <c r="G11" s="4">
        <v>121</v>
      </c>
      <c r="H11" s="199">
        <v>122</v>
      </c>
      <c r="I11" s="199">
        <v>1015</v>
      </c>
      <c r="J11" s="199">
        <v>938</v>
      </c>
      <c r="K11" s="199">
        <v>77</v>
      </c>
      <c r="L11" s="257">
        <v>0.51</v>
      </c>
      <c r="M11" s="115">
        <v>205</v>
      </c>
      <c r="N11" s="114">
        <v>637</v>
      </c>
      <c r="O11" s="90"/>
      <c r="P11" s="90"/>
      <c r="Q11" s="90"/>
      <c r="R11" s="90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09"/>
    </row>
    <row r="12" spans="1:31" ht="18.75" customHeight="1">
      <c r="A12" s="206" t="s">
        <v>6</v>
      </c>
      <c r="B12" s="199">
        <v>55588</v>
      </c>
      <c r="C12" s="199">
        <v>59275</v>
      </c>
      <c r="D12" s="199">
        <v>51361</v>
      </c>
      <c r="E12" s="199">
        <v>7914</v>
      </c>
      <c r="F12" s="257">
        <f>55588/23580080*100000</f>
        <v>235.74135456707526</v>
      </c>
      <c r="G12" s="4">
        <v>134</v>
      </c>
      <c r="H12" s="199">
        <v>134</v>
      </c>
      <c r="I12" s="199">
        <v>1101</v>
      </c>
      <c r="J12" s="199">
        <v>982</v>
      </c>
      <c r="K12" s="199">
        <v>119</v>
      </c>
      <c r="L12" s="257">
        <f>G12/23580080*100000</f>
        <v>0.56827627387184432</v>
      </c>
      <c r="M12" s="114">
        <v>242</v>
      </c>
      <c r="N12" s="114">
        <v>814</v>
      </c>
      <c r="O12" s="90"/>
      <c r="P12" s="90"/>
      <c r="Q12" s="90"/>
      <c r="R12" s="90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09"/>
    </row>
    <row r="13" spans="1:31" ht="18.75" customHeight="1">
      <c r="A13" s="206" t="s">
        <v>4</v>
      </c>
      <c r="B13" s="199">
        <v>47190</v>
      </c>
      <c r="C13" s="199">
        <v>49376</v>
      </c>
      <c r="D13" s="199">
        <v>42640</v>
      </c>
      <c r="E13" s="199">
        <v>6736</v>
      </c>
      <c r="F13" s="257">
        <f>B13/23596027*100000</f>
        <v>199.99129514472924</v>
      </c>
      <c r="G13" s="4">
        <v>149</v>
      </c>
      <c r="H13" s="199">
        <v>147</v>
      </c>
      <c r="I13" s="199">
        <v>1331</v>
      </c>
      <c r="J13" s="199">
        <v>1135</v>
      </c>
      <c r="K13" s="199">
        <v>196</v>
      </c>
      <c r="L13" s="257">
        <f>G13/23596027*100000</f>
        <v>0.63146223726562101</v>
      </c>
      <c r="M13" s="114">
        <v>269</v>
      </c>
      <c r="N13" s="114">
        <v>995</v>
      </c>
      <c r="O13" s="90"/>
      <c r="P13" s="90"/>
      <c r="Q13" s="90"/>
      <c r="R13" s="90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09"/>
    </row>
    <row r="14" spans="1:31" ht="18.75" customHeight="1" thickBot="1">
      <c r="A14" s="206" t="s">
        <v>2</v>
      </c>
      <c r="B14" s="260">
        <v>45668</v>
      </c>
      <c r="C14" s="260">
        <v>48098</v>
      </c>
      <c r="D14" s="260">
        <v>41732</v>
      </c>
      <c r="E14" s="260">
        <v>6366</v>
      </c>
      <c r="F14" s="261">
        <f>B14/23582179*100000</f>
        <v>193.65470849831138</v>
      </c>
      <c r="G14" s="262">
        <v>195</v>
      </c>
      <c r="H14" s="260">
        <v>194</v>
      </c>
      <c r="I14" s="260">
        <v>1811</v>
      </c>
      <c r="J14" s="260">
        <v>1612</v>
      </c>
      <c r="K14" s="260">
        <v>199</v>
      </c>
      <c r="L14" s="261">
        <f>G14/23582179*100000</f>
        <v>0.82689559773081189</v>
      </c>
      <c r="M14" s="114">
        <v>206</v>
      </c>
      <c r="N14" s="263">
        <v>1169</v>
      </c>
      <c r="O14" s="90"/>
      <c r="P14" s="90"/>
      <c r="Q14" s="90"/>
      <c r="R14" s="90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09"/>
    </row>
    <row r="15" spans="1:31" ht="18.75" customHeight="1" thickTop="1">
      <c r="A15" s="535"/>
      <c r="B15" s="531" t="s">
        <v>252</v>
      </c>
      <c r="C15" s="532"/>
      <c r="D15" s="532"/>
      <c r="E15" s="532"/>
      <c r="F15" s="532"/>
      <c r="G15" s="534" t="s">
        <v>251</v>
      </c>
      <c r="H15" s="535"/>
      <c r="I15" s="535"/>
      <c r="J15" s="535"/>
      <c r="K15" s="535"/>
      <c r="L15" s="534" t="s">
        <v>250</v>
      </c>
      <c r="M15" s="535"/>
      <c r="N15" s="535"/>
      <c r="O15" s="535"/>
      <c r="P15" s="535"/>
      <c r="Q15" s="109"/>
    </row>
    <row r="16" spans="1:31" ht="18.75" customHeight="1">
      <c r="A16" s="442"/>
      <c r="B16" s="254" t="s">
        <v>346</v>
      </c>
      <c r="C16" s="442" t="s">
        <v>30</v>
      </c>
      <c r="D16" s="442"/>
      <c r="E16" s="442"/>
      <c r="F16" s="186" t="s">
        <v>23</v>
      </c>
      <c r="G16" s="112" t="s">
        <v>336</v>
      </c>
      <c r="H16" s="443" t="s">
        <v>30</v>
      </c>
      <c r="I16" s="443"/>
      <c r="J16" s="443"/>
      <c r="K16" s="533"/>
      <c r="L16" s="112" t="s">
        <v>341</v>
      </c>
      <c r="M16" s="442" t="s">
        <v>30</v>
      </c>
      <c r="N16" s="442"/>
      <c r="O16" s="442"/>
      <c r="P16" s="442"/>
      <c r="Q16" s="109"/>
    </row>
    <row r="17" spans="1:17" ht="18.75" customHeight="1">
      <c r="A17" s="443"/>
      <c r="B17" s="254" t="s">
        <v>335</v>
      </c>
      <c r="C17" s="184" t="s">
        <v>249</v>
      </c>
      <c r="D17" s="184" t="s">
        <v>65</v>
      </c>
      <c r="E17" s="184" t="s">
        <v>63</v>
      </c>
      <c r="F17" s="186" t="s">
        <v>334</v>
      </c>
      <c r="G17" s="112" t="s">
        <v>337</v>
      </c>
      <c r="H17" s="184" t="s">
        <v>249</v>
      </c>
      <c r="I17" s="184" t="s">
        <v>65</v>
      </c>
      <c r="J17" s="184" t="s">
        <v>63</v>
      </c>
      <c r="K17" s="113" t="s">
        <v>248</v>
      </c>
      <c r="L17" s="112" t="s">
        <v>342</v>
      </c>
      <c r="M17" s="184" t="s">
        <v>249</v>
      </c>
      <c r="N17" s="184" t="s">
        <v>65</v>
      </c>
      <c r="O17" s="184" t="s">
        <v>63</v>
      </c>
      <c r="P17" s="254" t="s">
        <v>248</v>
      </c>
      <c r="Q17" s="109"/>
    </row>
    <row r="18" spans="1:17" ht="18.75" customHeight="1">
      <c r="A18" s="206" t="s">
        <v>60</v>
      </c>
      <c r="B18" s="255">
        <v>1357</v>
      </c>
      <c r="C18" s="255">
        <v>1225</v>
      </c>
      <c r="D18" s="255">
        <v>1172</v>
      </c>
      <c r="E18" s="255">
        <v>53</v>
      </c>
      <c r="F18" s="256">
        <v>5.87</v>
      </c>
      <c r="G18" s="4">
        <v>104315</v>
      </c>
      <c r="H18" s="199">
        <v>89200</v>
      </c>
      <c r="I18" s="199">
        <v>70237</v>
      </c>
      <c r="J18" s="199">
        <v>15170</v>
      </c>
      <c r="K18" s="346">
        <v>3793</v>
      </c>
      <c r="L18" s="4">
        <v>13686</v>
      </c>
      <c r="M18" s="199">
        <v>10817</v>
      </c>
      <c r="N18" s="199">
        <v>9561</v>
      </c>
      <c r="O18" s="199">
        <v>516</v>
      </c>
      <c r="P18" s="197">
        <v>740</v>
      </c>
      <c r="Q18" s="111"/>
    </row>
    <row r="19" spans="1:17" ht="18.75" customHeight="1">
      <c r="A19" s="206" t="s">
        <v>17</v>
      </c>
      <c r="B19" s="255">
        <v>1347</v>
      </c>
      <c r="C19" s="255">
        <v>1269</v>
      </c>
      <c r="D19" s="255">
        <v>1218</v>
      </c>
      <c r="E19" s="255">
        <v>51</v>
      </c>
      <c r="F19" s="256">
        <v>5.8</v>
      </c>
      <c r="G19" s="5">
        <v>115203</v>
      </c>
      <c r="H19" s="255">
        <v>94750</v>
      </c>
      <c r="I19" s="255">
        <v>73374</v>
      </c>
      <c r="J19" s="255">
        <v>17075</v>
      </c>
      <c r="K19" s="347">
        <v>4301</v>
      </c>
      <c r="L19" s="5">
        <v>15102</v>
      </c>
      <c r="M19" s="255">
        <v>12058</v>
      </c>
      <c r="N19" s="255">
        <v>10543</v>
      </c>
      <c r="O19" s="255">
        <v>596</v>
      </c>
      <c r="P19" s="255">
        <v>919</v>
      </c>
      <c r="Q19" s="111"/>
    </row>
    <row r="20" spans="1:17" ht="18.75" customHeight="1">
      <c r="A20" s="206" t="s">
        <v>15</v>
      </c>
      <c r="B20" s="255">
        <v>1294</v>
      </c>
      <c r="C20" s="255">
        <v>1201</v>
      </c>
      <c r="D20" s="255">
        <v>1165</v>
      </c>
      <c r="E20" s="255">
        <v>36</v>
      </c>
      <c r="F20" s="256">
        <v>5.56</v>
      </c>
      <c r="G20" s="5">
        <v>130829</v>
      </c>
      <c r="H20" s="255">
        <v>105665</v>
      </c>
      <c r="I20" s="255">
        <v>80970</v>
      </c>
      <c r="J20" s="255">
        <v>19360</v>
      </c>
      <c r="K20" s="347">
        <v>5335</v>
      </c>
      <c r="L20" s="5">
        <v>13928</v>
      </c>
      <c r="M20" s="255">
        <v>11119</v>
      </c>
      <c r="N20" s="255">
        <v>9613</v>
      </c>
      <c r="O20" s="255">
        <v>614</v>
      </c>
      <c r="P20" s="255">
        <v>892</v>
      </c>
      <c r="Q20" s="111"/>
    </row>
    <row r="21" spans="1:17" ht="18.75" customHeight="1">
      <c r="A21" s="206" t="s">
        <v>14</v>
      </c>
      <c r="B21" s="255">
        <v>1424</v>
      </c>
      <c r="C21" s="255">
        <v>1301</v>
      </c>
      <c r="D21" s="255">
        <v>1249</v>
      </c>
      <c r="E21" s="255">
        <v>52</v>
      </c>
      <c r="F21" s="256">
        <v>6.09</v>
      </c>
      <c r="G21" s="5">
        <v>114609</v>
      </c>
      <c r="H21" s="255">
        <v>97277</v>
      </c>
      <c r="I21" s="255">
        <v>74309</v>
      </c>
      <c r="J21" s="255">
        <v>18609</v>
      </c>
      <c r="K21" s="347">
        <v>4359</v>
      </c>
      <c r="L21" s="5">
        <v>14215</v>
      </c>
      <c r="M21" s="255">
        <v>11292</v>
      </c>
      <c r="N21" s="255">
        <v>9529</v>
      </c>
      <c r="O21" s="255">
        <v>643</v>
      </c>
      <c r="P21" s="255">
        <v>1120</v>
      </c>
      <c r="Q21" s="111"/>
    </row>
    <row r="22" spans="1:17" ht="18.75" customHeight="1">
      <c r="A22" s="206" t="s">
        <v>12</v>
      </c>
      <c r="B22" s="199">
        <v>1662</v>
      </c>
      <c r="C22" s="199">
        <v>1540</v>
      </c>
      <c r="D22" s="199">
        <v>1472</v>
      </c>
      <c r="E22" s="199">
        <v>68</v>
      </c>
      <c r="F22" s="257">
        <v>7.09</v>
      </c>
      <c r="G22" s="5">
        <v>116742</v>
      </c>
      <c r="H22" s="255">
        <v>96507</v>
      </c>
      <c r="I22" s="255">
        <v>73835</v>
      </c>
      <c r="J22" s="255">
        <v>18473</v>
      </c>
      <c r="K22" s="347">
        <v>4199</v>
      </c>
      <c r="L22" s="5">
        <v>13415</v>
      </c>
      <c r="M22" s="255">
        <v>10715</v>
      </c>
      <c r="N22" s="255">
        <v>9069</v>
      </c>
      <c r="O22" s="255">
        <v>661</v>
      </c>
      <c r="P22" s="255">
        <v>985</v>
      </c>
    </row>
    <row r="23" spans="1:17" ht="18.75" customHeight="1">
      <c r="A23" s="206" t="s">
        <v>10</v>
      </c>
      <c r="B23" s="111">
        <v>1654</v>
      </c>
      <c r="C23" s="111">
        <v>1486</v>
      </c>
      <c r="D23" s="111">
        <v>1427</v>
      </c>
      <c r="E23" s="111">
        <v>59</v>
      </c>
      <c r="F23" s="257">
        <v>7.06</v>
      </c>
      <c r="G23" s="4">
        <v>117550</v>
      </c>
      <c r="H23" s="199">
        <v>96610</v>
      </c>
      <c r="I23" s="199">
        <v>73354</v>
      </c>
      <c r="J23" s="199">
        <v>19163</v>
      </c>
      <c r="K23" s="346">
        <v>4093</v>
      </c>
      <c r="L23" s="4">
        <v>10610</v>
      </c>
      <c r="M23" s="199">
        <v>8575</v>
      </c>
      <c r="N23" s="199">
        <v>7120</v>
      </c>
      <c r="O23" s="199">
        <v>554</v>
      </c>
      <c r="P23" s="199">
        <v>901</v>
      </c>
      <c r="Q23" s="109"/>
    </row>
    <row r="24" spans="1:17" ht="18.75" customHeight="1">
      <c r="A24" s="206" t="s">
        <v>8</v>
      </c>
      <c r="B24" s="264">
        <v>1954</v>
      </c>
      <c r="C24" s="264">
        <v>1714</v>
      </c>
      <c r="D24" s="264">
        <v>1639</v>
      </c>
      <c r="E24" s="264">
        <v>75</v>
      </c>
      <c r="F24" s="257">
        <v>8.3000000000000007</v>
      </c>
      <c r="G24" s="339">
        <v>118586</v>
      </c>
      <c r="H24" s="111">
        <v>97102</v>
      </c>
      <c r="I24" s="111">
        <v>72880</v>
      </c>
      <c r="J24" s="111">
        <v>20555</v>
      </c>
      <c r="K24" s="348">
        <v>3667</v>
      </c>
      <c r="L24" s="339">
        <v>11060</v>
      </c>
      <c r="M24" s="111">
        <v>8656</v>
      </c>
      <c r="N24" s="111">
        <v>6976</v>
      </c>
      <c r="O24" s="111">
        <v>549</v>
      </c>
      <c r="P24" s="111">
        <v>1131</v>
      </c>
      <c r="Q24" s="110"/>
    </row>
    <row r="25" spans="1:17" ht="18.75" customHeight="1">
      <c r="A25" s="206" t="s">
        <v>6</v>
      </c>
      <c r="B25" s="264">
        <v>1766</v>
      </c>
      <c r="C25" s="264">
        <v>1603</v>
      </c>
      <c r="D25" s="264">
        <v>1529</v>
      </c>
      <c r="E25" s="264">
        <v>74</v>
      </c>
      <c r="F25" s="257">
        <f>B25/23580080*100000</f>
        <v>7.4893723855050531</v>
      </c>
      <c r="G25" s="349">
        <v>120002</v>
      </c>
      <c r="H25" s="264">
        <v>98129</v>
      </c>
      <c r="I25" s="264">
        <v>72911</v>
      </c>
      <c r="J25" s="264">
        <v>21669</v>
      </c>
      <c r="K25" s="350">
        <v>3549</v>
      </c>
      <c r="L25" s="349">
        <v>11458</v>
      </c>
      <c r="M25" s="264">
        <v>8834</v>
      </c>
      <c r="N25" s="264">
        <v>7235</v>
      </c>
      <c r="O25" s="264">
        <v>559</v>
      </c>
      <c r="P25" s="264">
        <v>1040</v>
      </c>
      <c r="Q25" s="109"/>
    </row>
    <row r="26" spans="1:17" ht="18.75" customHeight="1">
      <c r="A26" s="206" t="s">
        <v>4</v>
      </c>
      <c r="B26" s="264">
        <v>1480</v>
      </c>
      <c r="C26" s="264">
        <v>1343</v>
      </c>
      <c r="D26" s="264">
        <v>1303</v>
      </c>
      <c r="E26" s="264">
        <v>40</v>
      </c>
      <c r="F26" s="257">
        <f>B26/23596027*100000</f>
        <v>6.2722423567323426</v>
      </c>
      <c r="G26" s="349">
        <v>128198</v>
      </c>
      <c r="H26" s="264">
        <v>101549</v>
      </c>
      <c r="I26" s="264">
        <v>75392</v>
      </c>
      <c r="J26" s="264">
        <v>25286</v>
      </c>
      <c r="K26" s="350">
        <v>871</v>
      </c>
      <c r="L26" s="349">
        <v>9183</v>
      </c>
      <c r="M26" s="264">
        <v>7690</v>
      </c>
      <c r="N26" s="264">
        <v>6534</v>
      </c>
      <c r="O26" s="264">
        <v>753</v>
      </c>
      <c r="P26" s="264">
        <v>403</v>
      </c>
      <c r="Q26" s="109"/>
    </row>
    <row r="27" spans="1:17" ht="18.75" customHeight="1">
      <c r="A27" s="207" t="s">
        <v>2</v>
      </c>
      <c r="B27" s="265">
        <v>1427</v>
      </c>
      <c r="C27" s="265">
        <v>1353</v>
      </c>
      <c r="D27" s="265">
        <v>1306</v>
      </c>
      <c r="E27" s="265">
        <v>47</v>
      </c>
      <c r="F27" s="266">
        <v>6.05</v>
      </c>
      <c r="G27" s="351">
        <v>141872</v>
      </c>
      <c r="H27" s="265">
        <v>110095</v>
      </c>
      <c r="I27" s="265">
        <v>80522</v>
      </c>
      <c r="J27" s="265">
        <v>29427</v>
      </c>
      <c r="K27" s="352">
        <v>146</v>
      </c>
      <c r="L27" s="351">
        <v>10334</v>
      </c>
      <c r="M27" s="265">
        <v>8651</v>
      </c>
      <c r="N27" s="265">
        <v>7350</v>
      </c>
      <c r="O27" s="265">
        <v>986</v>
      </c>
      <c r="P27" s="265">
        <v>315</v>
      </c>
      <c r="Q27" s="109"/>
    </row>
    <row r="28" spans="1:17" ht="68.25" customHeight="1">
      <c r="A28" s="529" t="s">
        <v>347</v>
      </c>
      <c r="B28" s="529"/>
      <c r="C28" s="529"/>
      <c r="D28" s="529"/>
      <c r="E28" s="529"/>
      <c r="F28" s="529"/>
      <c r="G28" s="529"/>
      <c r="H28" s="529"/>
      <c r="I28" s="529"/>
      <c r="J28" s="529"/>
      <c r="K28" s="529"/>
      <c r="L28" s="529"/>
      <c r="M28" s="529"/>
      <c r="N28" s="529"/>
      <c r="O28" s="529"/>
      <c r="P28" s="529"/>
      <c r="Q28" s="110"/>
    </row>
    <row r="29" spans="1:17" ht="83.25" customHeight="1">
      <c r="A29" s="530" t="s">
        <v>348</v>
      </c>
      <c r="B29" s="530"/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109"/>
    </row>
    <row r="30" spans="1:17">
      <c r="B30" s="107"/>
    </row>
    <row r="31" spans="1:17">
      <c r="B31" s="106"/>
      <c r="C31" s="106"/>
    </row>
    <row r="32" spans="1:17" ht="15.75">
      <c r="H32" s="105"/>
    </row>
    <row r="33" spans="8:8" ht="15.75">
      <c r="H33" s="105"/>
    </row>
    <row r="34" spans="8:8" ht="15.75">
      <c r="H34" s="105"/>
    </row>
    <row r="35" spans="8:8" ht="15.75">
      <c r="H35" s="104"/>
    </row>
  </sheetData>
  <mergeCells count="16">
    <mergeCell ref="A1:P1"/>
    <mergeCell ref="L15:P15"/>
    <mergeCell ref="M16:P16"/>
    <mergeCell ref="M2:N2"/>
    <mergeCell ref="A15:A17"/>
    <mergeCell ref="A2:A4"/>
    <mergeCell ref="B2:F2"/>
    <mergeCell ref="G2:L2"/>
    <mergeCell ref="A28:P28"/>
    <mergeCell ref="A29:P29"/>
    <mergeCell ref="C3:E3"/>
    <mergeCell ref="I3:K3"/>
    <mergeCell ref="B15:F15"/>
    <mergeCell ref="C16:E16"/>
    <mergeCell ref="H16:K16"/>
    <mergeCell ref="G15:K15"/>
  </mergeCells>
  <phoneticPr fontId="1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9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50"/>
  <sheetViews>
    <sheetView showGridLines="0" zoomScale="60" zoomScaleNormal="60" workbookViewId="0">
      <selection sqref="A1:V1"/>
    </sheetView>
  </sheetViews>
  <sheetFormatPr defaultColWidth="8.875" defaultRowHeight="15.75"/>
  <cols>
    <col min="1" max="1" width="5.625" style="63" customWidth="1"/>
    <col min="2" max="2" width="27.625" style="63" bestFit="1" customWidth="1"/>
    <col min="3" max="22" width="8.625" style="63" customWidth="1"/>
    <col min="23" max="16384" width="8.875" style="63"/>
  </cols>
  <sheetData>
    <row r="1" spans="1:22" ht="23.25" customHeight="1">
      <c r="A1" s="549" t="s">
        <v>539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</row>
    <row r="2" spans="1:22">
      <c r="A2" s="551"/>
      <c r="B2" s="551"/>
      <c r="C2" s="545" t="s">
        <v>19</v>
      </c>
      <c r="D2" s="545"/>
      <c r="E2" s="545" t="s">
        <v>17</v>
      </c>
      <c r="F2" s="545"/>
      <c r="G2" s="545" t="s">
        <v>15</v>
      </c>
      <c r="H2" s="545"/>
      <c r="I2" s="545" t="s">
        <v>14</v>
      </c>
      <c r="J2" s="545"/>
      <c r="K2" s="545" t="s">
        <v>12</v>
      </c>
      <c r="L2" s="545"/>
      <c r="M2" s="545" t="s">
        <v>10</v>
      </c>
      <c r="N2" s="545"/>
      <c r="O2" s="545" t="s">
        <v>8</v>
      </c>
      <c r="P2" s="545"/>
      <c r="Q2" s="546" t="s">
        <v>6</v>
      </c>
      <c r="R2" s="546"/>
      <c r="S2" s="546" t="s">
        <v>4</v>
      </c>
      <c r="T2" s="546"/>
      <c r="U2" s="546" t="s">
        <v>2</v>
      </c>
      <c r="V2" s="546"/>
    </row>
    <row r="3" spans="1:22">
      <c r="A3" s="552"/>
      <c r="B3" s="552"/>
      <c r="C3" s="270" t="s">
        <v>275</v>
      </c>
      <c r="D3" s="270" t="s">
        <v>148</v>
      </c>
      <c r="E3" s="270" t="s">
        <v>275</v>
      </c>
      <c r="F3" s="270" t="s">
        <v>148</v>
      </c>
      <c r="G3" s="270" t="s">
        <v>275</v>
      </c>
      <c r="H3" s="270" t="s">
        <v>148</v>
      </c>
      <c r="I3" s="270" t="s">
        <v>275</v>
      </c>
      <c r="J3" s="270" t="s">
        <v>148</v>
      </c>
      <c r="K3" s="270" t="s">
        <v>275</v>
      </c>
      <c r="L3" s="270" t="s">
        <v>148</v>
      </c>
      <c r="M3" s="270" t="s">
        <v>275</v>
      </c>
      <c r="N3" s="270" t="s">
        <v>148</v>
      </c>
      <c r="O3" s="270" t="s">
        <v>275</v>
      </c>
      <c r="P3" s="270" t="s">
        <v>148</v>
      </c>
      <c r="Q3" s="270" t="s">
        <v>275</v>
      </c>
      <c r="R3" s="270" t="s">
        <v>148</v>
      </c>
      <c r="S3" s="270" t="s">
        <v>275</v>
      </c>
      <c r="T3" s="270" t="s">
        <v>148</v>
      </c>
      <c r="U3" s="270" t="s">
        <v>275</v>
      </c>
      <c r="V3" s="270" t="s">
        <v>148</v>
      </c>
    </row>
    <row r="4" spans="1:22">
      <c r="A4" s="541" t="s">
        <v>274</v>
      </c>
      <c r="B4" s="267" t="s">
        <v>268</v>
      </c>
      <c r="C4" s="123">
        <v>17435</v>
      </c>
      <c r="D4" s="124">
        <v>18361</v>
      </c>
      <c r="E4" s="123">
        <v>15661</v>
      </c>
      <c r="F4" s="124">
        <v>16488</v>
      </c>
      <c r="G4" s="123">
        <v>12675</v>
      </c>
      <c r="H4" s="124">
        <v>13320</v>
      </c>
      <c r="I4" s="123">
        <v>11495</v>
      </c>
      <c r="J4" s="124">
        <v>12129</v>
      </c>
      <c r="K4" s="123">
        <v>13355</v>
      </c>
      <c r="L4" s="124">
        <v>14449</v>
      </c>
      <c r="M4" s="123">
        <v>13991</v>
      </c>
      <c r="N4" s="123">
        <v>14970</v>
      </c>
      <c r="O4" s="271">
        <v>13905</v>
      </c>
      <c r="P4" s="271">
        <v>14905</v>
      </c>
      <c r="Q4" s="271">
        <v>14278</v>
      </c>
      <c r="R4" s="271">
        <v>15261</v>
      </c>
      <c r="S4" s="271">
        <v>12791</v>
      </c>
      <c r="T4" s="271">
        <v>13132</v>
      </c>
      <c r="U4" s="271">
        <v>8078</v>
      </c>
      <c r="V4" s="271">
        <v>8287</v>
      </c>
    </row>
    <row r="5" spans="1:22">
      <c r="A5" s="541"/>
      <c r="B5" s="25" t="s">
        <v>272</v>
      </c>
      <c r="C5" s="272"/>
      <c r="D5" s="124">
        <v>12826</v>
      </c>
      <c r="E5" s="272"/>
      <c r="F5" s="122">
        <v>11574</v>
      </c>
      <c r="G5" s="272"/>
      <c r="H5" s="124">
        <v>9044</v>
      </c>
      <c r="I5" s="272"/>
      <c r="J5" s="124">
        <v>7886</v>
      </c>
      <c r="K5" s="272"/>
      <c r="L5" s="124">
        <v>8841</v>
      </c>
      <c r="M5" s="272"/>
      <c r="N5" s="123">
        <v>9234</v>
      </c>
      <c r="O5" s="271"/>
      <c r="P5" s="271">
        <v>8879</v>
      </c>
      <c r="Q5" s="271"/>
      <c r="R5" s="271">
        <v>9284</v>
      </c>
      <c r="S5" s="271"/>
      <c r="T5" s="271">
        <v>8071</v>
      </c>
      <c r="U5" s="271"/>
      <c r="V5" s="271">
        <v>5086</v>
      </c>
    </row>
    <row r="6" spans="1:22">
      <c r="A6" s="541"/>
      <c r="B6" s="25" t="s">
        <v>262</v>
      </c>
      <c r="C6" s="123"/>
      <c r="D6" s="124">
        <v>3114</v>
      </c>
      <c r="E6" s="123"/>
      <c r="F6" s="122">
        <v>2741</v>
      </c>
      <c r="G6" s="123"/>
      <c r="H6" s="124">
        <v>2280</v>
      </c>
      <c r="I6" s="123"/>
      <c r="J6" s="124">
        <v>2402</v>
      </c>
      <c r="K6" s="123"/>
      <c r="L6" s="124">
        <v>3343</v>
      </c>
      <c r="M6" s="272"/>
      <c r="N6" s="123">
        <v>3494</v>
      </c>
      <c r="O6" s="271"/>
      <c r="P6" s="271">
        <v>3550</v>
      </c>
      <c r="Q6" s="271"/>
      <c r="R6" s="271">
        <v>3343</v>
      </c>
      <c r="S6" s="271"/>
      <c r="T6" s="271">
        <v>2811</v>
      </c>
      <c r="U6" s="271"/>
      <c r="V6" s="271">
        <v>1707</v>
      </c>
    </row>
    <row r="7" spans="1:22">
      <c r="A7" s="541"/>
      <c r="B7" s="25" t="s">
        <v>266</v>
      </c>
      <c r="C7" s="123"/>
      <c r="D7" s="124">
        <v>1885</v>
      </c>
      <c r="E7" s="123"/>
      <c r="F7" s="124">
        <v>1729</v>
      </c>
      <c r="G7" s="123"/>
      <c r="H7" s="124">
        <v>1576</v>
      </c>
      <c r="I7" s="123"/>
      <c r="J7" s="124">
        <v>1413</v>
      </c>
      <c r="K7" s="123"/>
      <c r="L7" s="124">
        <v>1610</v>
      </c>
      <c r="M7" s="272"/>
      <c r="N7" s="123">
        <v>1564</v>
      </c>
      <c r="O7" s="271"/>
      <c r="P7" s="271">
        <v>1708</v>
      </c>
      <c r="Q7" s="271"/>
      <c r="R7" s="271">
        <v>1939</v>
      </c>
      <c r="S7" s="271"/>
      <c r="T7" s="271">
        <v>1665</v>
      </c>
      <c r="U7" s="271"/>
      <c r="V7" s="271">
        <v>1097</v>
      </c>
    </row>
    <row r="8" spans="1:22">
      <c r="A8" s="541"/>
      <c r="B8" s="25" t="s">
        <v>265</v>
      </c>
      <c r="C8" s="123"/>
      <c r="D8" s="124">
        <v>401</v>
      </c>
      <c r="E8" s="123"/>
      <c r="F8" s="124">
        <v>350</v>
      </c>
      <c r="G8" s="123"/>
      <c r="H8" s="124">
        <v>300</v>
      </c>
      <c r="I8" s="123"/>
      <c r="J8" s="124">
        <v>281</v>
      </c>
      <c r="K8" s="123"/>
      <c r="L8" s="124">
        <v>454</v>
      </c>
      <c r="M8" s="272"/>
      <c r="N8" s="123">
        <v>540</v>
      </c>
      <c r="O8" s="271"/>
      <c r="P8" s="271">
        <v>615</v>
      </c>
      <c r="Q8" s="271"/>
      <c r="R8" s="271">
        <v>531</v>
      </c>
      <c r="S8" s="271"/>
      <c r="T8" s="271">
        <v>429</v>
      </c>
      <c r="U8" s="271"/>
      <c r="V8" s="271">
        <v>260</v>
      </c>
    </row>
    <row r="9" spans="1:22">
      <c r="A9" s="541"/>
      <c r="B9" s="25" t="s">
        <v>267</v>
      </c>
      <c r="C9" s="123"/>
      <c r="D9" s="124">
        <v>55</v>
      </c>
      <c r="E9" s="123"/>
      <c r="F9" s="124">
        <v>40</v>
      </c>
      <c r="G9" s="123"/>
      <c r="H9" s="124">
        <v>49</v>
      </c>
      <c r="I9" s="123"/>
      <c r="J9" s="124">
        <v>87</v>
      </c>
      <c r="K9" s="123"/>
      <c r="L9" s="124">
        <v>67</v>
      </c>
      <c r="M9" s="272"/>
      <c r="N9" s="123">
        <v>32</v>
      </c>
      <c r="O9" s="271"/>
      <c r="P9" s="271">
        <v>37</v>
      </c>
      <c r="Q9" s="271"/>
      <c r="R9" s="271">
        <v>31</v>
      </c>
      <c r="S9" s="271"/>
      <c r="T9" s="271">
        <v>66</v>
      </c>
      <c r="U9" s="271"/>
      <c r="V9" s="271">
        <v>80</v>
      </c>
    </row>
    <row r="10" spans="1:22">
      <c r="A10" s="541"/>
      <c r="B10" s="25" t="s">
        <v>264</v>
      </c>
      <c r="C10" s="123"/>
      <c r="D10" s="124">
        <v>56</v>
      </c>
      <c r="E10" s="123"/>
      <c r="F10" s="124">
        <v>41</v>
      </c>
      <c r="G10" s="123"/>
      <c r="H10" s="124">
        <v>51</v>
      </c>
      <c r="I10" s="123"/>
      <c r="J10" s="124">
        <v>52</v>
      </c>
      <c r="K10" s="123"/>
      <c r="L10" s="122">
        <v>111</v>
      </c>
      <c r="M10" s="272"/>
      <c r="N10" s="123">
        <v>85</v>
      </c>
      <c r="O10" s="271"/>
      <c r="P10" s="271">
        <v>99</v>
      </c>
      <c r="Q10" s="271"/>
      <c r="R10" s="271">
        <v>123</v>
      </c>
      <c r="S10" s="271"/>
      <c r="T10" s="271">
        <v>84</v>
      </c>
      <c r="U10" s="271"/>
      <c r="V10" s="271">
        <v>57</v>
      </c>
    </row>
    <row r="11" spans="1:22">
      <c r="A11" s="541"/>
      <c r="B11" s="25" t="s">
        <v>263</v>
      </c>
      <c r="C11" s="123"/>
      <c r="D11" s="124">
        <v>22</v>
      </c>
      <c r="E11" s="123"/>
      <c r="F11" s="124">
        <v>4</v>
      </c>
      <c r="G11" s="123"/>
      <c r="H11" s="124">
        <v>7</v>
      </c>
      <c r="I11" s="123"/>
      <c r="J11" s="122" t="s">
        <v>163</v>
      </c>
      <c r="K11" s="123"/>
      <c r="L11" s="124">
        <v>2</v>
      </c>
      <c r="M11" s="272"/>
      <c r="N11" s="123">
        <v>9</v>
      </c>
      <c r="O11" s="271"/>
      <c r="P11" s="271">
        <v>5</v>
      </c>
      <c r="Q11" s="271"/>
      <c r="R11" s="271">
        <v>5</v>
      </c>
      <c r="S11" s="271"/>
      <c r="T11" s="271">
        <v>4</v>
      </c>
      <c r="U11" s="271"/>
      <c r="V11" s="271">
        <v>0</v>
      </c>
    </row>
    <row r="12" spans="1:22">
      <c r="A12" s="541"/>
      <c r="B12" s="25" t="s">
        <v>261</v>
      </c>
      <c r="C12" s="123"/>
      <c r="D12" s="122" t="s">
        <v>163</v>
      </c>
      <c r="E12" s="123"/>
      <c r="F12" s="124">
        <v>4</v>
      </c>
      <c r="G12" s="123"/>
      <c r="H12" s="124">
        <v>4</v>
      </c>
      <c r="I12" s="123"/>
      <c r="J12" s="124">
        <v>4</v>
      </c>
      <c r="K12" s="123"/>
      <c r="L12" s="124">
        <v>4</v>
      </c>
      <c r="M12" s="272"/>
      <c r="N12" s="123">
        <v>3</v>
      </c>
      <c r="O12" s="271"/>
      <c r="P12" s="271">
        <v>5</v>
      </c>
      <c r="Q12" s="271"/>
      <c r="R12" s="271">
        <v>1</v>
      </c>
      <c r="S12" s="271"/>
      <c r="T12" s="271">
        <v>1</v>
      </c>
      <c r="U12" s="271"/>
      <c r="V12" s="271">
        <v>0</v>
      </c>
    </row>
    <row r="13" spans="1:22">
      <c r="A13" s="541"/>
      <c r="B13" s="25" t="s">
        <v>260</v>
      </c>
      <c r="C13" s="123"/>
      <c r="D13" s="122" t="s">
        <v>163</v>
      </c>
      <c r="E13" s="123"/>
      <c r="F13" s="124">
        <v>1</v>
      </c>
      <c r="G13" s="123"/>
      <c r="H13" s="124">
        <v>3</v>
      </c>
      <c r="I13" s="123"/>
      <c r="J13" s="124">
        <v>1</v>
      </c>
      <c r="K13" s="123"/>
      <c r="L13" s="124">
        <v>5</v>
      </c>
      <c r="M13" s="272"/>
      <c r="N13" s="123">
        <v>2</v>
      </c>
      <c r="O13" s="271"/>
      <c r="P13" s="271">
        <v>2</v>
      </c>
      <c r="Q13" s="271"/>
      <c r="R13" s="271">
        <v>0</v>
      </c>
      <c r="S13" s="271"/>
      <c r="T13" s="271">
        <v>1</v>
      </c>
      <c r="U13" s="271"/>
      <c r="V13" s="271">
        <v>0</v>
      </c>
    </row>
    <row r="14" spans="1:22">
      <c r="A14" s="541"/>
      <c r="B14" s="25" t="s">
        <v>259</v>
      </c>
      <c r="C14" s="272"/>
      <c r="D14" s="122">
        <v>2</v>
      </c>
      <c r="E14" s="272"/>
      <c r="F14" s="124">
        <v>4</v>
      </c>
      <c r="G14" s="272"/>
      <c r="H14" s="124">
        <v>6</v>
      </c>
      <c r="I14" s="272"/>
      <c r="J14" s="124">
        <v>3</v>
      </c>
      <c r="K14" s="272"/>
      <c r="L14" s="124">
        <v>12</v>
      </c>
      <c r="M14" s="272"/>
      <c r="N14" s="123">
        <v>7</v>
      </c>
      <c r="O14" s="271"/>
      <c r="P14" s="271">
        <v>5</v>
      </c>
      <c r="Q14" s="271"/>
      <c r="R14" s="271">
        <v>4</v>
      </c>
      <c r="S14" s="271"/>
      <c r="T14" s="271">
        <v>0</v>
      </c>
      <c r="U14" s="271"/>
      <c r="V14" s="271">
        <v>0</v>
      </c>
    </row>
    <row r="15" spans="1:22">
      <c r="A15" s="542" t="s">
        <v>273</v>
      </c>
      <c r="B15" s="267" t="s">
        <v>268</v>
      </c>
      <c r="C15" s="277">
        <v>26968</v>
      </c>
      <c r="D15" s="278">
        <v>28550</v>
      </c>
      <c r="E15" s="277">
        <v>26021</v>
      </c>
      <c r="F15" s="278">
        <v>27682</v>
      </c>
      <c r="G15" s="277">
        <v>24687</v>
      </c>
      <c r="H15" s="278">
        <v>26555</v>
      </c>
      <c r="I15" s="277">
        <v>24625</v>
      </c>
      <c r="J15" s="278">
        <v>26337</v>
      </c>
      <c r="K15" s="277">
        <v>33463</v>
      </c>
      <c r="L15" s="278">
        <v>35785</v>
      </c>
      <c r="M15" s="277">
        <v>39097</v>
      </c>
      <c r="N15" s="277">
        <v>41642</v>
      </c>
      <c r="O15" s="279">
        <v>42501</v>
      </c>
      <c r="P15" s="279">
        <v>45334</v>
      </c>
      <c r="Q15" s="279">
        <v>39388</v>
      </c>
      <c r="R15" s="279">
        <v>41631</v>
      </c>
      <c r="S15" s="279">
        <v>32353</v>
      </c>
      <c r="T15" s="279">
        <v>33713</v>
      </c>
      <c r="U15" s="279">
        <v>35474</v>
      </c>
      <c r="V15" s="279">
        <v>37019</v>
      </c>
    </row>
    <row r="16" spans="1:22">
      <c r="A16" s="541"/>
      <c r="B16" s="25" t="s">
        <v>272</v>
      </c>
      <c r="C16" s="123"/>
      <c r="D16" s="124">
        <v>21158</v>
      </c>
      <c r="E16" s="123"/>
      <c r="F16" s="124">
        <v>19823</v>
      </c>
      <c r="G16" s="123"/>
      <c r="H16" s="124">
        <v>18109</v>
      </c>
      <c r="I16" s="123"/>
      <c r="J16" s="124">
        <v>17523</v>
      </c>
      <c r="K16" s="123"/>
      <c r="L16" s="124">
        <v>23075</v>
      </c>
      <c r="M16" s="272"/>
      <c r="N16" s="123">
        <v>26675</v>
      </c>
      <c r="O16" s="271"/>
      <c r="P16" s="271">
        <v>28455</v>
      </c>
      <c r="Q16" s="271"/>
      <c r="R16" s="271">
        <v>25947</v>
      </c>
      <c r="S16" s="271"/>
      <c r="T16" s="271">
        <v>20485</v>
      </c>
      <c r="U16" s="271"/>
      <c r="V16" s="271">
        <v>22710</v>
      </c>
    </row>
    <row r="17" spans="1:22">
      <c r="A17" s="541"/>
      <c r="B17" s="25" t="s">
        <v>262</v>
      </c>
      <c r="C17" s="123"/>
      <c r="D17" s="124">
        <v>4513</v>
      </c>
      <c r="E17" s="123"/>
      <c r="F17" s="124">
        <v>4870</v>
      </c>
      <c r="G17" s="123"/>
      <c r="H17" s="124">
        <v>5500</v>
      </c>
      <c r="I17" s="123"/>
      <c r="J17" s="124">
        <v>6044</v>
      </c>
      <c r="K17" s="123"/>
      <c r="L17" s="124">
        <v>9029</v>
      </c>
      <c r="M17" s="272"/>
      <c r="N17" s="123">
        <v>10386</v>
      </c>
      <c r="O17" s="271"/>
      <c r="P17" s="271">
        <v>10648</v>
      </c>
      <c r="Q17" s="271"/>
      <c r="R17" s="271">
        <v>9331</v>
      </c>
      <c r="S17" s="271"/>
      <c r="T17" s="271">
        <v>7493</v>
      </c>
      <c r="U17" s="271"/>
      <c r="V17" s="271">
        <v>8399</v>
      </c>
    </row>
    <row r="18" spans="1:22">
      <c r="A18" s="541"/>
      <c r="B18" s="25" t="s">
        <v>266</v>
      </c>
      <c r="C18" s="123"/>
      <c r="D18" s="124">
        <v>1995</v>
      </c>
      <c r="E18" s="123"/>
      <c r="F18" s="124">
        <v>2076</v>
      </c>
      <c r="G18" s="123"/>
      <c r="H18" s="124">
        <v>1989</v>
      </c>
      <c r="I18" s="123"/>
      <c r="J18" s="124">
        <v>1824</v>
      </c>
      <c r="K18" s="123"/>
      <c r="L18" s="124">
        <v>2185</v>
      </c>
      <c r="M18" s="272"/>
      <c r="N18" s="123">
        <v>2678</v>
      </c>
      <c r="O18" s="271"/>
      <c r="P18" s="271">
        <v>3618</v>
      </c>
      <c r="Q18" s="271"/>
      <c r="R18" s="271">
        <v>4038</v>
      </c>
      <c r="S18" s="271"/>
      <c r="T18" s="271">
        <v>3804</v>
      </c>
      <c r="U18" s="271"/>
      <c r="V18" s="271">
        <v>4238</v>
      </c>
    </row>
    <row r="19" spans="1:22">
      <c r="A19" s="541"/>
      <c r="B19" s="25" t="s">
        <v>265</v>
      </c>
      <c r="C19" s="272"/>
      <c r="D19" s="124">
        <v>512</v>
      </c>
      <c r="E19" s="272"/>
      <c r="F19" s="124">
        <v>491</v>
      </c>
      <c r="G19" s="272"/>
      <c r="H19" s="124">
        <v>497</v>
      </c>
      <c r="I19" s="272"/>
      <c r="J19" s="124">
        <v>543</v>
      </c>
      <c r="K19" s="272"/>
      <c r="L19" s="124">
        <v>755</v>
      </c>
      <c r="M19" s="272"/>
      <c r="N19" s="123">
        <v>1005</v>
      </c>
      <c r="O19" s="271"/>
      <c r="P19" s="271">
        <v>1242</v>
      </c>
      <c r="Q19" s="271"/>
      <c r="R19" s="271">
        <v>1246</v>
      </c>
      <c r="S19" s="271"/>
      <c r="T19" s="271">
        <v>1179</v>
      </c>
      <c r="U19" s="271"/>
      <c r="V19" s="271">
        <v>875</v>
      </c>
    </row>
    <row r="20" spans="1:22">
      <c r="A20" s="541"/>
      <c r="B20" s="25" t="s">
        <v>264</v>
      </c>
      <c r="C20" s="123"/>
      <c r="D20" s="124">
        <v>173</v>
      </c>
      <c r="E20" s="123"/>
      <c r="F20" s="124">
        <v>236</v>
      </c>
      <c r="G20" s="123"/>
      <c r="H20" s="124">
        <v>259</v>
      </c>
      <c r="I20" s="123"/>
      <c r="J20" s="124">
        <v>261</v>
      </c>
      <c r="K20" s="123"/>
      <c r="L20" s="124">
        <v>561</v>
      </c>
      <c r="M20" s="272"/>
      <c r="N20" s="123">
        <v>661</v>
      </c>
      <c r="O20" s="271"/>
      <c r="P20" s="271">
        <v>981</v>
      </c>
      <c r="Q20" s="271"/>
      <c r="R20" s="271">
        <v>716</v>
      </c>
      <c r="S20" s="271"/>
      <c r="T20" s="271">
        <v>424</v>
      </c>
      <c r="U20" s="271"/>
      <c r="V20" s="271">
        <v>432</v>
      </c>
    </row>
    <row r="21" spans="1:22">
      <c r="A21" s="541"/>
      <c r="B21" s="25" t="s">
        <v>271</v>
      </c>
      <c r="C21" s="123"/>
      <c r="D21" s="124">
        <v>131</v>
      </c>
      <c r="E21" s="123"/>
      <c r="F21" s="124">
        <v>99</v>
      </c>
      <c r="G21" s="123"/>
      <c r="H21" s="124">
        <v>81</v>
      </c>
      <c r="I21" s="123"/>
      <c r="J21" s="124">
        <v>76</v>
      </c>
      <c r="K21" s="123"/>
      <c r="L21" s="124">
        <v>49</v>
      </c>
      <c r="M21" s="272"/>
      <c r="N21" s="123">
        <v>88</v>
      </c>
      <c r="O21" s="271"/>
      <c r="P21" s="271">
        <v>114</v>
      </c>
      <c r="Q21" s="271"/>
      <c r="R21" s="271">
        <v>113</v>
      </c>
      <c r="S21" s="271"/>
      <c r="T21" s="271">
        <v>120</v>
      </c>
      <c r="U21" s="271"/>
      <c r="V21" s="271">
        <v>182</v>
      </c>
    </row>
    <row r="22" spans="1:22">
      <c r="A22" s="541"/>
      <c r="B22" s="25" t="s">
        <v>267</v>
      </c>
      <c r="C22" s="272"/>
      <c r="D22" s="124">
        <v>47</v>
      </c>
      <c r="E22" s="272"/>
      <c r="F22" s="124">
        <v>61</v>
      </c>
      <c r="G22" s="272"/>
      <c r="H22" s="124">
        <v>85</v>
      </c>
      <c r="I22" s="272"/>
      <c r="J22" s="124">
        <v>45</v>
      </c>
      <c r="K22" s="272"/>
      <c r="L22" s="124">
        <v>99</v>
      </c>
      <c r="M22" s="272"/>
      <c r="N22" s="123">
        <v>103</v>
      </c>
      <c r="O22" s="271"/>
      <c r="P22" s="271">
        <v>209</v>
      </c>
      <c r="Q22" s="271"/>
      <c r="R22" s="271">
        <v>187</v>
      </c>
      <c r="S22" s="271"/>
      <c r="T22" s="271">
        <v>187</v>
      </c>
      <c r="U22" s="271"/>
      <c r="V22" s="271">
        <v>182</v>
      </c>
    </row>
    <row r="23" spans="1:22">
      <c r="A23" s="541"/>
      <c r="B23" s="25" t="s">
        <v>261</v>
      </c>
      <c r="C23" s="123"/>
      <c r="D23" s="124">
        <v>3</v>
      </c>
      <c r="E23" s="123"/>
      <c r="F23" s="124">
        <v>3</v>
      </c>
      <c r="G23" s="123"/>
      <c r="H23" s="124">
        <v>8</v>
      </c>
      <c r="I23" s="123"/>
      <c r="J23" s="124">
        <v>6</v>
      </c>
      <c r="K23" s="123"/>
      <c r="L23" s="124">
        <v>5</v>
      </c>
      <c r="M23" s="272"/>
      <c r="N23" s="123">
        <v>14</v>
      </c>
      <c r="O23" s="271"/>
      <c r="P23" s="271">
        <v>5</v>
      </c>
      <c r="Q23" s="271"/>
      <c r="R23" s="271">
        <v>16</v>
      </c>
      <c r="S23" s="271"/>
      <c r="T23" s="271">
        <v>5</v>
      </c>
      <c r="U23" s="271"/>
      <c r="V23" s="271">
        <v>0</v>
      </c>
    </row>
    <row r="24" spans="1:22">
      <c r="A24" s="541"/>
      <c r="B24" s="25" t="s">
        <v>260</v>
      </c>
      <c r="C24" s="123"/>
      <c r="D24" s="124">
        <v>17</v>
      </c>
      <c r="E24" s="123"/>
      <c r="F24" s="124">
        <v>19</v>
      </c>
      <c r="G24" s="123"/>
      <c r="H24" s="124">
        <v>12</v>
      </c>
      <c r="I24" s="123"/>
      <c r="J24" s="124">
        <v>6</v>
      </c>
      <c r="K24" s="123"/>
      <c r="L24" s="124">
        <v>9</v>
      </c>
      <c r="M24" s="272"/>
      <c r="N24" s="123">
        <v>17</v>
      </c>
      <c r="O24" s="271"/>
      <c r="P24" s="271">
        <v>47</v>
      </c>
      <c r="Q24" s="271"/>
      <c r="R24" s="271">
        <v>24</v>
      </c>
      <c r="S24" s="271"/>
      <c r="T24" s="271">
        <v>16</v>
      </c>
      <c r="U24" s="271"/>
      <c r="V24" s="271">
        <v>0</v>
      </c>
    </row>
    <row r="25" spans="1:22">
      <c r="A25" s="543"/>
      <c r="B25" s="24" t="s">
        <v>259</v>
      </c>
      <c r="C25" s="280"/>
      <c r="D25" s="118">
        <v>1</v>
      </c>
      <c r="E25" s="280"/>
      <c r="F25" s="118">
        <v>4</v>
      </c>
      <c r="G25" s="280"/>
      <c r="H25" s="118">
        <v>15</v>
      </c>
      <c r="I25" s="280"/>
      <c r="J25" s="118">
        <v>9</v>
      </c>
      <c r="K25" s="280"/>
      <c r="L25" s="118">
        <v>18</v>
      </c>
      <c r="M25" s="280"/>
      <c r="N25" s="275">
        <v>15</v>
      </c>
      <c r="O25" s="130"/>
      <c r="P25" s="130">
        <v>15</v>
      </c>
      <c r="Q25" s="130"/>
      <c r="R25" s="130">
        <v>13</v>
      </c>
      <c r="S25" s="130"/>
      <c r="T25" s="130">
        <v>0</v>
      </c>
      <c r="U25" s="130"/>
      <c r="V25" s="130">
        <v>1</v>
      </c>
    </row>
    <row r="26" spans="1:22">
      <c r="A26" s="550" t="s">
        <v>270</v>
      </c>
      <c r="B26" s="267" t="s">
        <v>268</v>
      </c>
      <c r="C26" s="277">
        <v>1558</v>
      </c>
      <c r="D26" s="278">
        <v>1916</v>
      </c>
      <c r="E26" s="277">
        <v>2192</v>
      </c>
      <c r="F26" s="278">
        <v>2716</v>
      </c>
      <c r="G26" s="277">
        <v>2727</v>
      </c>
      <c r="H26" s="278">
        <v>3317</v>
      </c>
      <c r="I26" s="277">
        <v>2172</v>
      </c>
      <c r="J26" s="278">
        <v>2710</v>
      </c>
      <c r="K26" s="277">
        <v>2671</v>
      </c>
      <c r="L26" s="278">
        <v>3273</v>
      </c>
      <c r="M26" s="277">
        <v>1692</v>
      </c>
      <c r="N26" s="277">
        <v>1966</v>
      </c>
      <c r="O26" s="281">
        <v>2048</v>
      </c>
      <c r="P26" s="281">
        <v>2315</v>
      </c>
      <c r="Q26" s="281">
        <v>1757</v>
      </c>
      <c r="R26" s="281">
        <v>2130</v>
      </c>
      <c r="S26" s="281">
        <v>1808</v>
      </c>
      <c r="T26" s="281">
        <v>2161</v>
      </c>
      <c r="U26" s="281">
        <v>1765</v>
      </c>
      <c r="V26" s="281">
        <v>2255</v>
      </c>
    </row>
    <row r="27" spans="1:22">
      <c r="A27" s="539"/>
      <c r="B27" s="25" t="s">
        <v>266</v>
      </c>
      <c r="C27" s="124"/>
      <c r="D27" s="124">
        <v>923</v>
      </c>
      <c r="E27" s="124"/>
      <c r="F27" s="124">
        <v>1181</v>
      </c>
      <c r="G27" s="124"/>
      <c r="H27" s="124">
        <v>1483</v>
      </c>
      <c r="I27" s="124"/>
      <c r="J27" s="124">
        <v>1083</v>
      </c>
      <c r="K27" s="124"/>
      <c r="L27" s="124">
        <v>1122</v>
      </c>
      <c r="M27" s="200"/>
      <c r="N27" s="123">
        <v>649</v>
      </c>
      <c r="O27" s="273"/>
      <c r="P27" s="273">
        <v>937</v>
      </c>
      <c r="Q27" s="273"/>
      <c r="R27" s="273">
        <v>990</v>
      </c>
      <c r="S27" s="273"/>
      <c r="T27" s="273">
        <v>1213</v>
      </c>
      <c r="U27" s="273"/>
      <c r="V27" s="273">
        <v>1391</v>
      </c>
    </row>
    <row r="28" spans="1:22">
      <c r="A28" s="539"/>
      <c r="B28" s="25" t="s">
        <v>262</v>
      </c>
      <c r="C28" s="124"/>
      <c r="D28" s="124">
        <v>299</v>
      </c>
      <c r="E28" s="124"/>
      <c r="F28" s="124">
        <v>458</v>
      </c>
      <c r="G28" s="124"/>
      <c r="H28" s="124">
        <v>496</v>
      </c>
      <c r="I28" s="124"/>
      <c r="J28" s="124">
        <v>451</v>
      </c>
      <c r="K28" s="124"/>
      <c r="L28" s="124">
        <v>728</v>
      </c>
      <c r="M28" s="200"/>
      <c r="N28" s="123">
        <v>412</v>
      </c>
      <c r="O28" s="273"/>
      <c r="P28" s="273">
        <v>346</v>
      </c>
      <c r="Q28" s="273"/>
      <c r="R28" s="273">
        <v>315</v>
      </c>
      <c r="S28" s="273"/>
      <c r="T28" s="273">
        <v>302</v>
      </c>
      <c r="U28" s="273"/>
      <c r="V28" s="273">
        <v>279</v>
      </c>
    </row>
    <row r="29" spans="1:22">
      <c r="A29" s="539"/>
      <c r="B29" s="25" t="s">
        <v>264</v>
      </c>
      <c r="C29" s="124"/>
      <c r="D29" s="122">
        <v>287</v>
      </c>
      <c r="E29" s="124"/>
      <c r="F29" s="124">
        <v>679</v>
      </c>
      <c r="G29" s="124"/>
      <c r="H29" s="124">
        <v>904</v>
      </c>
      <c r="I29" s="124"/>
      <c r="J29" s="124">
        <v>711</v>
      </c>
      <c r="K29" s="124"/>
      <c r="L29" s="124">
        <v>965</v>
      </c>
      <c r="M29" s="200"/>
      <c r="N29" s="123">
        <v>546</v>
      </c>
      <c r="O29" s="273"/>
      <c r="P29" s="273">
        <v>600</v>
      </c>
      <c r="Q29" s="273"/>
      <c r="R29" s="273">
        <v>367</v>
      </c>
      <c r="S29" s="273"/>
      <c r="T29" s="273">
        <v>177</v>
      </c>
      <c r="U29" s="273"/>
      <c r="V29" s="273">
        <v>204</v>
      </c>
    </row>
    <row r="30" spans="1:22">
      <c r="A30" s="539"/>
      <c r="B30" s="25" t="s">
        <v>265</v>
      </c>
      <c r="C30" s="124"/>
      <c r="D30" s="124">
        <v>302</v>
      </c>
      <c r="E30" s="124"/>
      <c r="F30" s="124">
        <v>317</v>
      </c>
      <c r="G30" s="124"/>
      <c r="H30" s="124">
        <v>346</v>
      </c>
      <c r="I30" s="124"/>
      <c r="J30" s="124">
        <v>351</v>
      </c>
      <c r="K30" s="124"/>
      <c r="L30" s="124">
        <v>394</v>
      </c>
      <c r="M30" s="200"/>
      <c r="N30" s="123">
        <v>299</v>
      </c>
      <c r="O30" s="273"/>
      <c r="P30" s="273">
        <v>308</v>
      </c>
      <c r="Q30" s="273"/>
      <c r="R30" s="273">
        <v>271</v>
      </c>
      <c r="S30" s="273"/>
      <c r="T30" s="273">
        <v>274</v>
      </c>
      <c r="U30" s="273"/>
      <c r="V30" s="273">
        <v>194</v>
      </c>
    </row>
    <row r="31" spans="1:22">
      <c r="A31" s="539"/>
      <c r="B31" s="25" t="s">
        <v>267</v>
      </c>
      <c r="C31" s="124"/>
      <c r="D31" s="124">
        <v>60</v>
      </c>
      <c r="E31" s="124"/>
      <c r="F31" s="124">
        <v>44</v>
      </c>
      <c r="G31" s="124"/>
      <c r="H31" s="124">
        <v>35</v>
      </c>
      <c r="I31" s="124"/>
      <c r="J31" s="124">
        <v>76</v>
      </c>
      <c r="K31" s="124"/>
      <c r="L31" s="124">
        <v>39</v>
      </c>
      <c r="M31" s="200"/>
      <c r="N31" s="123">
        <v>25</v>
      </c>
      <c r="O31" s="273"/>
      <c r="P31" s="273">
        <v>82</v>
      </c>
      <c r="Q31" s="273"/>
      <c r="R31" s="273">
        <v>113</v>
      </c>
      <c r="S31" s="273"/>
      <c r="T31" s="273">
        <v>127</v>
      </c>
      <c r="U31" s="273"/>
      <c r="V31" s="273">
        <v>126</v>
      </c>
    </row>
    <row r="32" spans="1:22">
      <c r="A32" s="539"/>
      <c r="B32" s="25" t="s">
        <v>263</v>
      </c>
      <c r="C32" s="124"/>
      <c r="D32" s="124">
        <v>25</v>
      </c>
      <c r="E32" s="124"/>
      <c r="F32" s="124">
        <v>8</v>
      </c>
      <c r="G32" s="124"/>
      <c r="H32" s="124">
        <v>18</v>
      </c>
      <c r="I32" s="124"/>
      <c r="J32" s="124">
        <v>20</v>
      </c>
      <c r="K32" s="124"/>
      <c r="L32" s="124">
        <v>2</v>
      </c>
      <c r="M32" s="200"/>
      <c r="N32" s="123">
        <v>16</v>
      </c>
      <c r="O32" s="273"/>
      <c r="P32" s="273">
        <v>22</v>
      </c>
      <c r="Q32" s="273"/>
      <c r="R32" s="273">
        <v>56</v>
      </c>
      <c r="S32" s="273"/>
      <c r="T32" s="273">
        <v>62</v>
      </c>
      <c r="U32" s="273"/>
      <c r="V32" s="273">
        <v>56</v>
      </c>
    </row>
    <row r="33" spans="1:22">
      <c r="A33" s="539"/>
      <c r="B33" s="25" t="s">
        <v>260</v>
      </c>
      <c r="C33" s="124"/>
      <c r="D33" s="124">
        <v>18</v>
      </c>
      <c r="E33" s="124"/>
      <c r="F33" s="124">
        <v>16</v>
      </c>
      <c r="G33" s="124"/>
      <c r="H33" s="124">
        <v>21</v>
      </c>
      <c r="I33" s="124"/>
      <c r="J33" s="124">
        <v>14</v>
      </c>
      <c r="K33" s="274"/>
      <c r="L33" s="124">
        <v>15</v>
      </c>
      <c r="M33" s="200"/>
      <c r="N33" s="123">
        <v>13</v>
      </c>
      <c r="O33" s="273"/>
      <c r="P33" s="273">
        <v>15</v>
      </c>
      <c r="Q33" s="273"/>
      <c r="R33" s="273">
        <v>11</v>
      </c>
      <c r="S33" s="273"/>
      <c r="T33" s="273">
        <v>3</v>
      </c>
      <c r="U33" s="273"/>
      <c r="V33" s="273">
        <v>3</v>
      </c>
    </row>
    <row r="34" spans="1:22">
      <c r="A34" s="539"/>
      <c r="B34" s="25" t="s">
        <v>261</v>
      </c>
      <c r="C34" s="124"/>
      <c r="D34" s="124">
        <v>2</v>
      </c>
      <c r="E34" s="124"/>
      <c r="F34" s="124">
        <v>10</v>
      </c>
      <c r="G34" s="124"/>
      <c r="H34" s="124">
        <v>7</v>
      </c>
      <c r="I34" s="124"/>
      <c r="J34" s="124">
        <v>2</v>
      </c>
      <c r="K34" s="124"/>
      <c r="L34" s="124">
        <v>6</v>
      </c>
      <c r="M34" s="200"/>
      <c r="N34" s="123">
        <v>3</v>
      </c>
      <c r="O34" s="273"/>
      <c r="P34" s="273">
        <v>3</v>
      </c>
      <c r="Q34" s="273"/>
      <c r="R34" s="273">
        <v>7</v>
      </c>
      <c r="S34" s="273"/>
      <c r="T34" s="273">
        <v>3</v>
      </c>
      <c r="U34" s="273"/>
      <c r="V34" s="273">
        <v>1</v>
      </c>
    </row>
    <row r="35" spans="1:22">
      <c r="A35" s="540"/>
      <c r="B35" s="24" t="s">
        <v>259</v>
      </c>
      <c r="C35" s="118"/>
      <c r="D35" s="198" t="s">
        <v>163</v>
      </c>
      <c r="E35" s="118"/>
      <c r="F35" s="198">
        <v>3</v>
      </c>
      <c r="G35" s="118"/>
      <c r="H35" s="118">
        <v>7</v>
      </c>
      <c r="I35" s="118"/>
      <c r="J35" s="118">
        <v>2</v>
      </c>
      <c r="K35" s="118"/>
      <c r="L35" s="118">
        <v>2</v>
      </c>
      <c r="M35" s="202"/>
      <c r="N35" s="275">
        <v>3</v>
      </c>
      <c r="O35" s="276"/>
      <c r="P35" s="276">
        <v>2</v>
      </c>
      <c r="Q35" s="276"/>
      <c r="R35" s="276">
        <v>0</v>
      </c>
      <c r="S35" s="276"/>
      <c r="T35" s="276">
        <v>0</v>
      </c>
      <c r="U35" s="276"/>
      <c r="V35" s="276">
        <v>1</v>
      </c>
    </row>
    <row r="36" spans="1:22">
      <c r="A36" s="539" t="s">
        <v>269</v>
      </c>
      <c r="B36" s="268" t="s">
        <v>268</v>
      </c>
      <c r="C36" s="123">
        <v>38</v>
      </c>
      <c r="D36" s="124">
        <v>31</v>
      </c>
      <c r="E36" s="123">
        <v>127</v>
      </c>
      <c r="F36" s="124">
        <v>25</v>
      </c>
      <c r="G36" s="123">
        <v>41</v>
      </c>
      <c r="H36" s="124">
        <v>49</v>
      </c>
      <c r="I36" s="123">
        <v>34</v>
      </c>
      <c r="J36" s="124">
        <v>43</v>
      </c>
      <c r="K36" s="123">
        <v>36</v>
      </c>
      <c r="L36" s="124">
        <v>40</v>
      </c>
      <c r="M36" s="200">
        <v>47</v>
      </c>
      <c r="N36" s="123">
        <v>66</v>
      </c>
      <c r="O36" s="273">
        <v>26</v>
      </c>
      <c r="P36" s="273">
        <v>52</v>
      </c>
      <c r="Q36" s="273">
        <v>29</v>
      </c>
      <c r="R36" s="273">
        <v>50</v>
      </c>
      <c r="S36" s="273">
        <v>48</v>
      </c>
      <c r="T36" s="273">
        <v>94</v>
      </c>
      <c r="U36" s="273">
        <v>50</v>
      </c>
      <c r="V36" s="273">
        <v>84</v>
      </c>
    </row>
    <row r="37" spans="1:22">
      <c r="A37" s="539"/>
      <c r="B37" s="25" t="s">
        <v>267</v>
      </c>
      <c r="C37" s="124"/>
      <c r="D37" s="124">
        <v>3</v>
      </c>
      <c r="E37" s="124"/>
      <c r="F37" s="124">
        <v>8</v>
      </c>
      <c r="G37" s="124"/>
      <c r="H37" s="124">
        <v>13</v>
      </c>
      <c r="I37" s="124"/>
      <c r="J37" s="124">
        <v>27</v>
      </c>
      <c r="K37" s="124"/>
      <c r="L37" s="124">
        <v>25</v>
      </c>
      <c r="M37" s="200"/>
      <c r="N37" s="123">
        <v>37</v>
      </c>
      <c r="O37" s="273"/>
      <c r="P37" s="273">
        <v>36</v>
      </c>
      <c r="Q37" s="273"/>
      <c r="R37" s="273">
        <v>16</v>
      </c>
      <c r="S37" s="273"/>
      <c r="T37" s="273">
        <v>41</v>
      </c>
      <c r="U37" s="273"/>
      <c r="V37" s="273">
        <v>50</v>
      </c>
    </row>
    <row r="38" spans="1:22">
      <c r="A38" s="539"/>
      <c r="B38" s="25" t="s">
        <v>266</v>
      </c>
      <c r="C38" s="124"/>
      <c r="D38" s="124">
        <v>6</v>
      </c>
      <c r="E38" s="124"/>
      <c r="F38" s="124">
        <v>2</v>
      </c>
      <c r="G38" s="124"/>
      <c r="H38" s="124">
        <v>12</v>
      </c>
      <c r="I38" s="124"/>
      <c r="J38" s="124">
        <v>7</v>
      </c>
      <c r="K38" s="124"/>
      <c r="L38" s="124">
        <v>7</v>
      </c>
      <c r="M38" s="200"/>
      <c r="N38" s="123">
        <v>10</v>
      </c>
      <c r="O38" s="273"/>
      <c r="P38" s="273">
        <v>1</v>
      </c>
      <c r="Q38" s="273"/>
      <c r="R38" s="273">
        <v>12</v>
      </c>
      <c r="S38" s="273"/>
      <c r="T38" s="273">
        <v>19</v>
      </c>
      <c r="U38" s="273"/>
      <c r="V38" s="273">
        <v>13</v>
      </c>
    </row>
    <row r="39" spans="1:22">
      <c r="A39" s="539"/>
      <c r="B39" s="25" t="s">
        <v>265</v>
      </c>
      <c r="C39" s="124"/>
      <c r="D39" s="124">
        <v>3</v>
      </c>
      <c r="E39" s="124"/>
      <c r="F39" s="122" t="s">
        <v>163</v>
      </c>
      <c r="G39" s="124"/>
      <c r="H39" s="124">
        <v>2</v>
      </c>
      <c r="I39" s="124"/>
      <c r="J39" s="122">
        <v>1</v>
      </c>
      <c r="K39" s="124"/>
      <c r="L39" s="122">
        <v>5</v>
      </c>
      <c r="M39" s="200"/>
      <c r="N39" s="123">
        <v>3</v>
      </c>
      <c r="O39" s="273"/>
      <c r="P39" s="121">
        <v>1</v>
      </c>
      <c r="Q39" s="273"/>
      <c r="R39" s="273">
        <v>7</v>
      </c>
      <c r="S39" s="273"/>
      <c r="T39" s="273">
        <v>5</v>
      </c>
      <c r="U39" s="273"/>
      <c r="V39" s="273">
        <v>6</v>
      </c>
    </row>
    <row r="40" spans="1:22">
      <c r="A40" s="539"/>
      <c r="B40" s="25" t="s">
        <v>264</v>
      </c>
      <c r="C40" s="124"/>
      <c r="D40" s="122" t="s">
        <v>163</v>
      </c>
      <c r="E40" s="124"/>
      <c r="F40" s="122" t="s">
        <v>163</v>
      </c>
      <c r="G40" s="124"/>
      <c r="H40" s="122">
        <v>14</v>
      </c>
      <c r="I40" s="124"/>
      <c r="J40" s="122" t="s">
        <v>163</v>
      </c>
      <c r="K40" s="124"/>
      <c r="L40" s="122">
        <v>0</v>
      </c>
      <c r="M40" s="200"/>
      <c r="N40" s="121">
        <v>1</v>
      </c>
      <c r="O40" s="273"/>
      <c r="P40" s="121">
        <v>0</v>
      </c>
      <c r="Q40" s="273"/>
      <c r="R40" s="121">
        <v>3</v>
      </c>
      <c r="S40" s="273"/>
      <c r="T40" s="121">
        <v>5</v>
      </c>
      <c r="U40" s="124"/>
      <c r="V40" s="124">
        <v>6</v>
      </c>
    </row>
    <row r="41" spans="1:22">
      <c r="A41" s="539"/>
      <c r="B41" s="25" t="s">
        <v>263</v>
      </c>
      <c r="C41" s="124"/>
      <c r="D41" s="122">
        <v>17</v>
      </c>
      <c r="E41" s="124"/>
      <c r="F41" s="124">
        <v>14</v>
      </c>
      <c r="G41" s="124"/>
      <c r="H41" s="124">
        <v>8</v>
      </c>
      <c r="I41" s="124"/>
      <c r="J41" s="124">
        <v>8</v>
      </c>
      <c r="K41" s="124"/>
      <c r="L41" s="124">
        <v>2</v>
      </c>
      <c r="M41" s="200"/>
      <c r="N41" s="123">
        <v>15</v>
      </c>
      <c r="O41" s="273"/>
      <c r="P41" s="273">
        <v>12</v>
      </c>
      <c r="Q41" s="273"/>
      <c r="R41" s="273">
        <v>10</v>
      </c>
      <c r="S41" s="273"/>
      <c r="T41" s="273">
        <v>18</v>
      </c>
      <c r="U41" s="273"/>
      <c r="V41" s="273">
        <v>5</v>
      </c>
    </row>
    <row r="42" spans="1:22">
      <c r="A42" s="539"/>
      <c r="B42" s="25" t="s">
        <v>262</v>
      </c>
      <c r="C42" s="124"/>
      <c r="D42" s="122">
        <v>2</v>
      </c>
      <c r="E42" s="124"/>
      <c r="F42" s="122">
        <v>1</v>
      </c>
      <c r="G42" s="124"/>
      <c r="H42" s="122" t="s">
        <v>163</v>
      </c>
      <c r="I42" s="124"/>
      <c r="J42" s="122" t="s">
        <v>163</v>
      </c>
      <c r="K42" s="124"/>
      <c r="L42" s="122">
        <v>1</v>
      </c>
      <c r="M42" s="200"/>
      <c r="N42" s="121">
        <v>0</v>
      </c>
      <c r="O42" s="273"/>
      <c r="P42" s="121">
        <v>2</v>
      </c>
      <c r="Q42" s="273"/>
      <c r="R42" s="121">
        <v>1</v>
      </c>
      <c r="S42" s="273"/>
      <c r="T42" s="121">
        <v>6</v>
      </c>
      <c r="U42" s="124"/>
      <c r="V42" s="124">
        <v>3</v>
      </c>
    </row>
    <row r="43" spans="1:22">
      <c r="A43" s="539"/>
      <c r="B43" s="25" t="s">
        <v>261</v>
      </c>
      <c r="C43" s="124"/>
      <c r="D43" s="122" t="s">
        <v>163</v>
      </c>
      <c r="E43" s="124"/>
      <c r="F43" s="122" t="s">
        <v>163</v>
      </c>
      <c r="G43" s="124"/>
      <c r="H43" s="122" t="s">
        <v>163</v>
      </c>
      <c r="I43" s="124"/>
      <c r="J43" s="122" t="s">
        <v>163</v>
      </c>
      <c r="K43" s="124"/>
      <c r="L43" s="124">
        <v>0</v>
      </c>
      <c r="M43" s="200"/>
      <c r="N43" s="123">
        <v>0</v>
      </c>
      <c r="O43" s="273"/>
      <c r="P43" s="273">
        <v>0</v>
      </c>
      <c r="Q43" s="273"/>
      <c r="R43" s="273">
        <v>0</v>
      </c>
      <c r="S43" s="273"/>
      <c r="T43" s="273">
        <v>0</v>
      </c>
      <c r="U43" s="273"/>
      <c r="V43" s="273">
        <v>1</v>
      </c>
    </row>
    <row r="44" spans="1:22">
      <c r="A44" s="539"/>
      <c r="B44" s="25" t="s">
        <v>260</v>
      </c>
      <c r="C44" s="124"/>
      <c r="D44" s="122" t="s">
        <v>163</v>
      </c>
      <c r="E44" s="124"/>
      <c r="F44" s="122" t="s">
        <v>163</v>
      </c>
      <c r="G44" s="124"/>
      <c r="H44" s="122" t="s">
        <v>163</v>
      </c>
      <c r="I44" s="124"/>
      <c r="J44" s="122" t="s">
        <v>163</v>
      </c>
      <c r="K44" s="124"/>
      <c r="L44" s="122">
        <v>0</v>
      </c>
      <c r="M44" s="200"/>
      <c r="N44" s="121">
        <v>0</v>
      </c>
      <c r="O44" s="273"/>
      <c r="P44" s="121">
        <v>0</v>
      </c>
      <c r="Q44" s="273"/>
      <c r="R44" s="121">
        <v>1</v>
      </c>
      <c r="S44" s="273"/>
      <c r="T44" s="121">
        <v>0</v>
      </c>
      <c r="U44" s="124"/>
      <c r="V44" s="124">
        <v>0</v>
      </c>
    </row>
    <row r="45" spans="1:22">
      <c r="A45" s="540"/>
      <c r="B45" s="24" t="s">
        <v>259</v>
      </c>
      <c r="C45" s="118"/>
      <c r="D45" s="198" t="s">
        <v>163</v>
      </c>
      <c r="E45" s="118"/>
      <c r="F45" s="198" t="s">
        <v>163</v>
      </c>
      <c r="G45" s="118"/>
      <c r="H45" s="198" t="s">
        <v>163</v>
      </c>
      <c r="I45" s="118"/>
      <c r="J45" s="198" t="s">
        <v>163</v>
      </c>
      <c r="K45" s="118"/>
      <c r="L45" s="198">
        <v>0</v>
      </c>
      <c r="M45" s="202"/>
      <c r="N45" s="282">
        <v>0</v>
      </c>
      <c r="O45" s="276"/>
      <c r="P45" s="282">
        <v>0</v>
      </c>
      <c r="Q45" s="276"/>
      <c r="R45" s="282">
        <v>0</v>
      </c>
      <c r="S45" s="276"/>
      <c r="T45" s="282">
        <v>0</v>
      </c>
      <c r="U45" s="118"/>
      <c r="V45" s="118">
        <v>0</v>
      </c>
    </row>
    <row r="46" spans="1:22">
      <c r="A46" s="119" t="s">
        <v>258</v>
      </c>
      <c r="B46" s="269" t="s">
        <v>257</v>
      </c>
      <c r="C46" s="118"/>
      <c r="D46" s="118">
        <v>17</v>
      </c>
      <c r="E46" s="118"/>
      <c r="F46" s="118">
        <v>132</v>
      </c>
      <c r="G46" s="118"/>
      <c r="H46" s="118">
        <v>27</v>
      </c>
      <c r="I46" s="118">
        <v>43</v>
      </c>
      <c r="J46" s="118">
        <v>46</v>
      </c>
      <c r="K46" s="118">
        <v>51</v>
      </c>
      <c r="L46" s="118">
        <v>75</v>
      </c>
      <c r="M46" s="202">
        <v>46</v>
      </c>
      <c r="N46" s="275">
        <v>63</v>
      </c>
      <c r="O46" s="276">
        <v>35</v>
      </c>
      <c r="P46" s="276">
        <v>38</v>
      </c>
      <c r="Q46" s="276">
        <v>28</v>
      </c>
      <c r="R46" s="276">
        <v>34</v>
      </c>
      <c r="S46" s="276">
        <v>35</v>
      </c>
      <c r="T46" s="276">
        <v>31</v>
      </c>
      <c r="U46" s="276">
        <v>122</v>
      </c>
      <c r="V46" s="276">
        <v>134</v>
      </c>
    </row>
    <row r="47" spans="1:22" ht="35.25" customHeight="1">
      <c r="A47" s="544" t="s">
        <v>256</v>
      </c>
      <c r="B47" s="544"/>
      <c r="C47" s="544"/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  <c r="U47" s="544"/>
      <c r="V47" s="544"/>
    </row>
    <row r="48" spans="1:22" ht="15.75" customHeight="1">
      <c r="A48" s="117"/>
      <c r="B48" s="548"/>
      <c r="C48" s="548"/>
      <c r="D48" s="548"/>
      <c r="E48" s="548"/>
      <c r="F48" s="548"/>
      <c r="G48" s="116"/>
      <c r="H48" s="116"/>
      <c r="I48" s="116"/>
      <c r="J48" s="116"/>
      <c r="K48" s="116"/>
      <c r="L48" s="116"/>
    </row>
    <row r="49" spans="1:12">
      <c r="A49" s="9"/>
      <c r="B49" s="547"/>
      <c r="C49" s="547"/>
      <c r="D49" s="547"/>
      <c r="E49" s="547"/>
      <c r="F49" s="547"/>
      <c r="G49" s="46"/>
      <c r="H49" s="46"/>
      <c r="I49" s="46"/>
      <c r="J49" s="46"/>
      <c r="K49" s="46"/>
      <c r="L49" s="46"/>
    </row>
    <row r="50" spans="1:12">
      <c r="B50" s="547"/>
      <c r="C50" s="547"/>
      <c r="D50" s="547"/>
      <c r="E50" s="547"/>
      <c r="F50" s="547"/>
    </row>
  </sheetData>
  <mergeCells count="20">
    <mergeCell ref="A1:V1"/>
    <mergeCell ref="A26:A35"/>
    <mergeCell ref="K2:L2"/>
    <mergeCell ref="A2:B3"/>
    <mergeCell ref="C2:D2"/>
    <mergeCell ref="E2:F2"/>
    <mergeCell ref="G2:H2"/>
    <mergeCell ref="B50:F50"/>
    <mergeCell ref="B49:F49"/>
    <mergeCell ref="B48:F48"/>
    <mergeCell ref="Q2:R2"/>
    <mergeCell ref="S2:T2"/>
    <mergeCell ref="A36:A45"/>
    <mergeCell ref="A4:A14"/>
    <mergeCell ref="A15:A25"/>
    <mergeCell ref="A47:V47"/>
    <mergeCell ref="I2:J2"/>
    <mergeCell ref="M2:N2"/>
    <mergeCell ref="O2:P2"/>
    <mergeCell ref="U2:V2"/>
  </mergeCells>
  <phoneticPr fontId="1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9"/>
  <sheetViews>
    <sheetView showGridLines="0" zoomScale="60" zoomScaleNormal="60" workbookViewId="0">
      <selection activeCell="P49" sqref="P49"/>
    </sheetView>
  </sheetViews>
  <sheetFormatPr defaultColWidth="9" defaultRowHeight="15"/>
  <cols>
    <col min="1" max="1" width="13.375" style="125" customWidth="1"/>
    <col min="2" max="21" width="8.625" style="125" customWidth="1"/>
    <col min="22" max="16384" width="9" style="125"/>
  </cols>
  <sheetData>
    <row r="1" spans="1:21" s="133" customFormat="1" ht="25.5" customHeight="1">
      <c r="A1" s="555" t="s">
        <v>536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</row>
    <row r="2" spans="1:21" s="133" customFormat="1" ht="18" customHeight="1">
      <c r="A2" s="560"/>
      <c r="B2" s="553" t="s">
        <v>60</v>
      </c>
      <c r="C2" s="553"/>
      <c r="D2" s="553" t="s">
        <v>17</v>
      </c>
      <c r="E2" s="553"/>
      <c r="F2" s="553" t="s">
        <v>15</v>
      </c>
      <c r="G2" s="553"/>
      <c r="H2" s="553" t="s">
        <v>14</v>
      </c>
      <c r="I2" s="553"/>
      <c r="J2" s="553" t="s">
        <v>12</v>
      </c>
      <c r="K2" s="553"/>
      <c r="L2" s="553" t="s">
        <v>10</v>
      </c>
      <c r="M2" s="553"/>
      <c r="N2" s="553" t="s">
        <v>8</v>
      </c>
      <c r="O2" s="553"/>
      <c r="P2" s="553" t="s">
        <v>6</v>
      </c>
      <c r="Q2" s="553"/>
      <c r="R2" s="553" t="s">
        <v>4</v>
      </c>
      <c r="S2" s="553"/>
      <c r="T2" s="553" t="s">
        <v>2</v>
      </c>
      <c r="U2" s="553"/>
    </row>
    <row r="3" spans="1:21" s="133" customFormat="1" ht="18" customHeight="1">
      <c r="A3" s="561"/>
      <c r="B3" s="195" t="s">
        <v>291</v>
      </c>
      <c r="C3" s="138" t="s">
        <v>290</v>
      </c>
      <c r="D3" s="195" t="s">
        <v>291</v>
      </c>
      <c r="E3" s="138" t="s">
        <v>290</v>
      </c>
      <c r="F3" s="195" t="s">
        <v>291</v>
      </c>
      <c r="G3" s="138" t="s">
        <v>290</v>
      </c>
      <c r="H3" s="195" t="s">
        <v>291</v>
      </c>
      <c r="I3" s="138" t="s">
        <v>290</v>
      </c>
      <c r="J3" s="195" t="s">
        <v>291</v>
      </c>
      <c r="K3" s="138" t="s">
        <v>290</v>
      </c>
      <c r="L3" s="195" t="s">
        <v>291</v>
      </c>
      <c r="M3" s="138" t="s">
        <v>290</v>
      </c>
      <c r="N3" s="195" t="s">
        <v>291</v>
      </c>
      <c r="O3" s="195" t="s">
        <v>290</v>
      </c>
      <c r="P3" s="195" t="s">
        <v>291</v>
      </c>
      <c r="Q3" s="195" t="s">
        <v>290</v>
      </c>
      <c r="R3" s="195" t="s">
        <v>291</v>
      </c>
      <c r="S3" s="195" t="s">
        <v>290</v>
      </c>
      <c r="T3" s="195" t="s">
        <v>291</v>
      </c>
      <c r="U3" s="195" t="s">
        <v>290</v>
      </c>
    </row>
    <row r="4" spans="1:21" s="133" customFormat="1" ht="18" customHeight="1">
      <c r="A4" s="101" t="s">
        <v>289</v>
      </c>
      <c r="B4" s="285">
        <v>1885</v>
      </c>
      <c r="C4" s="136">
        <v>12826</v>
      </c>
      <c r="D4" s="136">
        <v>1729</v>
      </c>
      <c r="E4" s="136">
        <v>11574</v>
      </c>
      <c r="F4" s="136">
        <v>1576</v>
      </c>
      <c r="G4" s="136">
        <v>9044</v>
      </c>
      <c r="H4" s="136">
        <v>1413</v>
      </c>
      <c r="I4" s="136">
        <v>7886</v>
      </c>
      <c r="J4" s="136">
        <v>1610</v>
      </c>
      <c r="K4" s="137">
        <v>8841</v>
      </c>
      <c r="L4" s="136">
        <v>1564</v>
      </c>
      <c r="M4" s="137">
        <v>9234</v>
      </c>
      <c r="N4" s="136">
        <v>1708</v>
      </c>
      <c r="O4" s="137">
        <v>8879</v>
      </c>
      <c r="P4" s="136">
        <v>1939</v>
      </c>
      <c r="Q4" s="136">
        <v>9284</v>
      </c>
      <c r="R4" s="136">
        <v>1665</v>
      </c>
      <c r="S4" s="136">
        <v>8071</v>
      </c>
      <c r="T4" s="286">
        <v>1097</v>
      </c>
      <c r="U4" s="286">
        <v>5086</v>
      </c>
    </row>
    <row r="5" spans="1:21" s="133" customFormat="1" ht="18" customHeight="1">
      <c r="A5" s="283" t="s">
        <v>21</v>
      </c>
      <c r="B5" s="285">
        <v>1527</v>
      </c>
      <c r="C5" s="136">
        <v>11068</v>
      </c>
      <c r="D5" s="136">
        <v>1432</v>
      </c>
      <c r="E5" s="136">
        <v>10028</v>
      </c>
      <c r="F5" s="136">
        <v>1301</v>
      </c>
      <c r="G5" s="136">
        <v>7835</v>
      </c>
      <c r="H5" s="136">
        <v>1177</v>
      </c>
      <c r="I5" s="136">
        <v>6907</v>
      </c>
      <c r="J5" s="136">
        <v>1319</v>
      </c>
      <c r="K5" s="137">
        <v>7666</v>
      </c>
      <c r="L5" s="136">
        <v>1283</v>
      </c>
      <c r="M5" s="137">
        <v>8030</v>
      </c>
      <c r="N5" s="136">
        <v>1424</v>
      </c>
      <c r="O5" s="137">
        <v>7693</v>
      </c>
      <c r="P5" s="136">
        <v>1622</v>
      </c>
      <c r="Q5" s="136">
        <v>8020</v>
      </c>
      <c r="R5" s="136">
        <v>1407</v>
      </c>
      <c r="S5" s="136">
        <v>6948</v>
      </c>
      <c r="T5" s="286">
        <v>927</v>
      </c>
      <c r="U5" s="286">
        <v>4337</v>
      </c>
    </row>
    <row r="6" spans="1:21" s="133" customFormat="1" ht="18" customHeight="1">
      <c r="A6" s="287" t="s">
        <v>20</v>
      </c>
      <c r="B6" s="288">
        <v>358</v>
      </c>
      <c r="C6" s="129">
        <v>1758</v>
      </c>
      <c r="D6" s="129">
        <v>297</v>
      </c>
      <c r="E6" s="129">
        <v>1546</v>
      </c>
      <c r="F6" s="129">
        <v>275</v>
      </c>
      <c r="G6" s="129">
        <v>1209</v>
      </c>
      <c r="H6" s="129">
        <v>236</v>
      </c>
      <c r="I6" s="129">
        <v>979</v>
      </c>
      <c r="J6" s="129">
        <v>291</v>
      </c>
      <c r="K6" s="289">
        <v>1175</v>
      </c>
      <c r="L6" s="129">
        <v>281</v>
      </c>
      <c r="M6" s="289">
        <v>1204</v>
      </c>
      <c r="N6" s="129">
        <v>284</v>
      </c>
      <c r="O6" s="289">
        <v>1186</v>
      </c>
      <c r="P6" s="129">
        <v>317</v>
      </c>
      <c r="Q6" s="129">
        <v>1264</v>
      </c>
      <c r="R6" s="129">
        <v>258</v>
      </c>
      <c r="S6" s="129">
        <v>1123</v>
      </c>
      <c r="T6" s="135">
        <v>170</v>
      </c>
      <c r="U6" s="135">
        <v>749</v>
      </c>
    </row>
    <row r="7" spans="1:21" s="133" customFormat="1" ht="18" customHeight="1">
      <c r="A7" s="101" t="s">
        <v>288</v>
      </c>
      <c r="B7" s="136">
        <v>0</v>
      </c>
      <c r="C7" s="136">
        <v>0</v>
      </c>
      <c r="D7" s="136">
        <v>0</v>
      </c>
      <c r="E7" s="136">
        <v>0</v>
      </c>
      <c r="F7" s="13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286">
        <v>0</v>
      </c>
      <c r="U7" s="286">
        <v>0</v>
      </c>
    </row>
    <row r="8" spans="1:21" s="133" customFormat="1" ht="18" customHeight="1">
      <c r="A8" s="101" t="s">
        <v>287</v>
      </c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1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2</v>
      </c>
      <c r="T8" s="286">
        <v>0</v>
      </c>
      <c r="U8" s="286">
        <v>0</v>
      </c>
    </row>
    <row r="9" spans="1:21" s="133" customFormat="1" ht="18" customHeight="1">
      <c r="A9" s="101" t="s">
        <v>286</v>
      </c>
      <c r="B9" s="285">
        <v>11</v>
      </c>
      <c r="C9" s="136">
        <v>33</v>
      </c>
      <c r="D9" s="136">
        <v>12</v>
      </c>
      <c r="E9" s="136">
        <v>10</v>
      </c>
      <c r="F9" s="136">
        <v>2</v>
      </c>
      <c r="G9" s="136">
        <v>8</v>
      </c>
      <c r="H9" s="136">
        <v>2</v>
      </c>
      <c r="I9" s="136">
        <v>15</v>
      </c>
      <c r="J9" s="136">
        <v>14</v>
      </c>
      <c r="K9" s="136">
        <v>18</v>
      </c>
      <c r="L9" s="136">
        <v>4</v>
      </c>
      <c r="M9" s="136">
        <v>15</v>
      </c>
      <c r="N9" s="136">
        <v>6</v>
      </c>
      <c r="O9" s="136">
        <v>8</v>
      </c>
      <c r="P9" s="136">
        <v>2</v>
      </c>
      <c r="Q9" s="136">
        <v>9</v>
      </c>
      <c r="R9" s="136">
        <v>3</v>
      </c>
      <c r="S9" s="136">
        <v>3</v>
      </c>
      <c r="T9" s="286">
        <v>3</v>
      </c>
      <c r="U9" s="286">
        <v>7</v>
      </c>
    </row>
    <row r="10" spans="1:21" s="133" customFormat="1" ht="18" customHeight="1">
      <c r="A10" s="101" t="s">
        <v>285</v>
      </c>
      <c r="B10" s="285">
        <v>69</v>
      </c>
      <c r="C10" s="136">
        <v>303</v>
      </c>
      <c r="D10" s="136">
        <v>69</v>
      </c>
      <c r="E10" s="136">
        <v>216</v>
      </c>
      <c r="F10" s="136">
        <v>46</v>
      </c>
      <c r="G10" s="136">
        <v>166</v>
      </c>
      <c r="H10" s="136">
        <v>39</v>
      </c>
      <c r="I10" s="136">
        <v>115</v>
      </c>
      <c r="J10" s="136">
        <v>68</v>
      </c>
      <c r="K10" s="136">
        <v>175</v>
      </c>
      <c r="L10" s="136">
        <v>40</v>
      </c>
      <c r="M10" s="136">
        <v>106</v>
      </c>
      <c r="N10" s="136">
        <v>44</v>
      </c>
      <c r="O10" s="136">
        <v>107</v>
      </c>
      <c r="P10" s="136">
        <v>48</v>
      </c>
      <c r="Q10" s="136">
        <v>90</v>
      </c>
      <c r="R10" s="136">
        <v>23</v>
      </c>
      <c r="S10" s="136">
        <v>56</v>
      </c>
      <c r="T10" s="286">
        <v>16</v>
      </c>
      <c r="U10" s="286">
        <v>44</v>
      </c>
    </row>
    <row r="11" spans="1:21" s="133" customFormat="1" ht="18" customHeight="1">
      <c r="A11" s="101" t="s">
        <v>284</v>
      </c>
      <c r="B11" s="285">
        <v>267</v>
      </c>
      <c r="C11" s="136">
        <v>1661</v>
      </c>
      <c r="D11" s="136">
        <v>196</v>
      </c>
      <c r="E11" s="136">
        <v>1200</v>
      </c>
      <c r="F11" s="136">
        <v>120</v>
      </c>
      <c r="G11" s="136">
        <v>692</v>
      </c>
      <c r="H11" s="136">
        <v>102</v>
      </c>
      <c r="I11" s="136">
        <v>471</v>
      </c>
      <c r="J11" s="136">
        <v>118</v>
      </c>
      <c r="K11" s="136">
        <v>425</v>
      </c>
      <c r="L11" s="136">
        <v>74</v>
      </c>
      <c r="M11" s="136">
        <v>323</v>
      </c>
      <c r="N11" s="136">
        <v>80</v>
      </c>
      <c r="O11" s="136">
        <v>292</v>
      </c>
      <c r="P11" s="136">
        <v>82</v>
      </c>
      <c r="Q11" s="136">
        <v>299</v>
      </c>
      <c r="R11" s="136">
        <v>80</v>
      </c>
      <c r="S11" s="136">
        <v>218</v>
      </c>
      <c r="T11" s="286">
        <v>43</v>
      </c>
      <c r="U11" s="286">
        <v>131</v>
      </c>
    </row>
    <row r="12" spans="1:21" s="133" customFormat="1" ht="18" customHeight="1">
      <c r="A12" s="101" t="s">
        <v>283</v>
      </c>
      <c r="B12" s="285">
        <v>865</v>
      </c>
      <c r="C12" s="136">
        <v>6127</v>
      </c>
      <c r="D12" s="136">
        <v>776</v>
      </c>
      <c r="E12" s="136">
        <v>5527</v>
      </c>
      <c r="F12" s="136">
        <v>722</v>
      </c>
      <c r="G12" s="136">
        <v>4299</v>
      </c>
      <c r="H12" s="136">
        <v>635</v>
      </c>
      <c r="I12" s="136">
        <v>3745</v>
      </c>
      <c r="J12" s="136">
        <v>690</v>
      </c>
      <c r="K12" s="136">
        <v>3904</v>
      </c>
      <c r="L12" s="136">
        <v>716</v>
      </c>
      <c r="M12" s="136">
        <v>3836</v>
      </c>
      <c r="N12" s="136">
        <v>590</v>
      </c>
      <c r="O12" s="136">
        <v>3238</v>
      </c>
      <c r="P12" s="136">
        <v>577</v>
      </c>
      <c r="Q12" s="136">
        <v>2828</v>
      </c>
      <c r="R12" s="136">
        <v>452</v>
      </c>
      <c r="S12" s="136">
        <v>2018</v>
      </c>
      <c r="T12" s="286">
        <v>245</v>
      </c>
      <c r="U12" s="286">
        <v>1157</v>
      </c>
    </row>
    <row r="13" spans="1:21" s="133" customFormat="1" ht="18" customHeight="1">
      <c r="A13" s="101" t="s">
        <v>282</v>
      </c>
      <c r="B13" s="285">
        <v>504</v>
      </c>
      <c r="C13" s="136">
        <v>3578</v>
      </c>
      <c r="D13" s="136">
        <v>453</v>
      </c>
      <c r="E13" s="136">
        <v>3409</v>
      </c>
      <c r="F13" s="136">
        <v>493</v>
      </c>
      <c r="G13" s="136">
        <v>2857</v>
      </c>
      <c r="H13" s="136">
        <v>434</v>
      </c>
      <c r="I13" s="136">
        <v>2529</v>
      </c>
      <c r="J13" s="136">
        <v>480</v>
      </c>
      <c r="K13" s="136">
        <v>3077</v>
      </c>
      <c r="L13" s="136">
        <v>488</v>
      </c>
      <c r="M13" s="136">
        <v>3482</v>
      </c>
      <c r="N13" s="136">
        <v>662</v>
      </c>
      <c r="O13" s="136">
        <v>3580</v>
      </c>
      <c r="P13" s="136">
        <v>775</v>
      </c>
      <c r="Q13" s="136">
        <v>4129</v>
      </c>
      <c r="R13" s="136">
        <v>676</v>
      </c>
      <c r="S13" s="136">
        <v>3839</v>
      </c>
      <c r="T13" s="286">
        <v>498</v>
      </c>
      <c r="U13" s="286">
        <v>2436</v>
      </c>
    </row>
    <row r="14" spans="1:21" s="133" customFormat="1" ht="18" customHeight="1">
      <c r="A14" s="101" t="s">
        <v>281</v>
      </c>
      <c r="B14" s="285">
        <v>151</v>
      </c>
      <c r="C14" s="136">
        <v>999</v>
      </c>
      <c r="D14" s="136">
        <v>189</v>
      </c>
      <c r="E14" s="136">
        <v>1037</v>
      </c>
      <c r="F14" s="136">
        <v>166</v>
      </c>
      <c r="G14" s="136">
        <v>895</v>
      </c>
      <c r="H14" s="136">
        <v>180</v>
      </c>
      <c r="I14" s="136">
        <v>899</v>
      </c>
      <c r="J14" s="136">
        <v>209</v>
      </c>
      <c r="K14" s="136">
        <v>1072</v>
      </c>
      <c r="L14" s="136">
        <v>204</v>
      </c>
      <c r="M14" s="136">
        <v>1252</v>
      </c>
      <c r="N14" s="136">
        <v>262</v>
      </c>
      <c r="O14" s="136">
        <v>1388</v>
      </c>
      <c r="P14" s="136">
        <v>363</v>
      </c>
      <c r="Q14" s="136">
        <v>1626</v>
      </c>
      <c r="R14" s="136">
        <v>332</v>
      </c>
      <c r="S14" s="136">
        <v>1626</v>
      </c>
      <c r="T14" s="286">
        <v>219</v>
      </c>
      <c r="U14" s="286">
        <v>1075</v>
      </c>
    </row>
    <row r="15" spans="1:21" s="133" customFormat="1" ht="18" customHeight="1">
      <c r="A15" s="101" t="s">
        <v>280</v>
      </c>
      <c r="B15" s="285">
        <v>13</v>
      </c>
      <c r="C15" s="136">
        <v>83</v>
      </c>
      <c r="D15" s="136">
        <v>16</v>
      </c>
      <c r="E15" s="136">
        <v>97</v>
      </c>
      <c r="F15" s="136">
        <v>19</v>
      </c>
      <c r="G15" s="136">
        <v>91</v>
      </c>
      <c r="H15" s="136">
        <v>17</v>
      </c>
      <c r="I15" s="136">
        <v>88</v>
      </c>
      <c r="J15" s="136">
        <v>26</v>
      </c>
      <c r="K15" s="136">
        <v>136</v>
      </c>
      <c r="L15" s="136">
        <v>34</v>
      </c>
      <c r="M15" s="136">
        <v>166</v>
      </c>
      <c r="N15" s="136">
        <v>51</v>
      </c>
      <c r="O15" s="136">
        <v>199</v>
      </c>
      <c r="P15" s="136">
        <v>64</v>
      </c>
      <c r="Q15" s="136">
        <v>222</v>
      </c>
      <c r="R15" s="136">
        <v>65</v>
      </c>
      <c r="S15" s="136">
        <v>227</v>
      </c>
      <c r="T15" s="286">
        <v>48</v>
      </c>
      <c r="U15" s="286">
        <v>161</v>
      </c>
    </row>
    <row r="16" spans="1:21" s="133" customFormat="1" ht="18" customHeight="1">
      <c r="A16" s="101" t="s">
        <v>279</v>
      </c>
      <c r="B16" s="285">
        <v>4</v>
      </c>
      <c r="C16" s="136">
        <v>20</v>
      </c>
      <c r="D16" s="136">
        <v>7</v>
      </c>
      <c r="E16" s="136">
        <v>21</v>
      </c>
      <c r="F16" s="136">
        <v>5</v>
      </c>
      <c r="G16" s="136">
        <v>24</v>
      </c>
      <c r="H16" s="136">
        <v>3</v>
      </c>
      <c r="I16" s="136">
        <v>15</v>
      </c>
      <c r="J16" s="136">
        <v>4</v>
      </c>
      <c r="K16" s="136">
        <v>25</v>
      </c>
      <c r="L16" s="136">
        <v>1</v>
      </c>
      <c r="M16" s="136">
        <v>38</v>
      </c>
      <c r="N16" s="136">
        <v>12</v>
      </c>
      <c r="O16" s="136">
        <v>56</v>
      </c>
      <c r="P16" s="136">
        <v>20</v>
      </c>
      <c r="Q16" s="136">
        <v>69</v>
      </c>
      <c r="R16" s="136">
        <v>20</v>
      </c>
      <c r="S16" s="136">
        <v>68</v>
      </c>
      <c r="T16" s="286">
        <v>16</v>
      </c>
      <c r="U16" s="286">
        <v>63</v>
      </c>
    </row>
    <row r="17" spans="1:21" s="133" customFormat="1" ht="18" customHeight="1">
      <c r="A17" s="101" t="s">
        <v>278</v>
      </c>
      <c r="B17" s="285">
        <v>1</v>
      </c>
      <c r="C17" s="136">
        <v>22</v>
      </c>
      <c r="D17" s="136">
        <v>11</v>
      </c>
      <c r="E17" s="136">
        <v>57</v>
      </c>
      <c r="F17" s="136">
        <v>3</v>
      </c>
      <c r="G17" s="136">
        <v>10</v>
      </c>
      <c r="H17" s="136">
        <v>0</v>
      </c>
      <c r="I17" s="136">
        <v>9</v>
      </c>
      <c r="J17" s="136">
        <v>1</v>
      </c>
      <c r="K17" s="136">
        <v>9</v>
      </c>
      <c r="L17" s="136">
        <v>3</v>
      </c>
      <c r="M17" s="136">
        <v>15</v>
      </c>
      <c r="N17" s="136">
        <v>1</v>
      </c>
      <c r="O17" s="136">
        <v>11</v>
      </c>
      <c r="P17" s="136">
        <v>8</v>
      </c>
      <c r="Q17" s="136">
        <v>12</v>
      </c>
      <c r="R17" s="136">
        <v>14</v>
      </c>
      <c r="S17" s="136">
        <v>14</v>
      </c>
      <c r="T17" s="286">
        <v>9</v>
      </c>
      <c r="U17" s="286">
        <v>12</v>
      </c>
    </row>
    <row r="18" spans="1:21" s="133" customFormat="1" ht="18" customHeight="1">
      <c r="A18" s="284" t="s">
        <v>277</v>
      </c>
      <c r="B18" s="129">
        <v>0</v>
      </c>
      <c r="C18" s="129">
        <v>0</v>
      </c>
      <c r="D18" s="129">
        <v>0</v>
      </c>
      <c r="E18" s="129">
        <v>0</v>
      </c>
      <c r="F18" s="129">
        <v>0</v>
      </c>
      <c r="G18" s="129">
        <v>2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1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35">
        <v>0</v>
      </c>
      <c r="U18" s="135">
        <v>0</v>
      </c>
    </row>
    <row r="19" spans="1:21" s="133" customFormat="1" ht="15.75">
      <c r="A19" s="559" t="s">
        <v>276</v>
      </c>
      <c r="B19" s="559"/>
      <c r="C19" s="559"/>
      <c r="D19" s="559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</row>
    <row r="20" spans="1:21" ht="27" customHeight="1">
      <c r="A20" s="556" t="s">
        <v>540</v>
      </c>
      <c r="B20" s="556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  <c r="P20" s="556"/>
      <c r="Q20" s="556"/>
      <c r="R20" s="556"/>
      <c r="S20" s="556"/>
      <c r="T20" s="556"/>
      <c r="U20" s="556"/>
    </row>
    <row r="21" spans="1:21" ht="18" customHeight="1">
      <c r="A21" s="557"/>
      <c r="B21" s="546" t="s">
        <v>60</v>
      </c>
      <c r="C21" s="546"/>
      <c r="D21" s="546" t="s">
        <v>17</v>
      </c>
      <c r="E21" s="546"/>
      <c r="F21" s="546" t="s">
        <v>15</v>
      </c>
      <c r="G21" s="546"/>
      <c r="H21" s="546" t="s">
        <v>14</v>
      </c>
      <c r="I21" s="546"/>
      <c r="J21" s="546" t="s">
        <v>12</v>
      </c>
      <c r="K21" s="546"/>
      <c r="L21" s="546" t="s">
        <v>10</v>
      </c>
      <c r="M21" s="546"/>
      <c r="N21" s="546" t="s">
        <v>8</v>
      </c>
      <c r="O21" s="546"/>
      <c r="P21" s="546" t="s">
        <v>6</v>
      </c>
      <c r="Q21" s="546"/>
      <c r="R21" s="546" t="s">
        <v>4</v>
      </c>
      <c r="S21" s="546"/>
      <c r="T21" s="553" t="s">
        <v>2</v>
      </c>
      <c r="U21" s="553"/>
    </row>
    <row r="22" spans="1:21" ht="18" customHeight="1">
      <c r="A22" s="558"/>
      <c r="B22" s="194" t="s">
        <v>291</v>
      </c>
      <c r="C22" s="193" t="s">
        <v>290</v>
      </c>
      <c r="D22" s="194" t="s">
        <v>291</v>
      </c>
      <c r="E22" s="193" t="s">
        <v>290</v>
      </c>
      <c r="F22" s="194" t="s">
        <v>291</v>
      </c>
      <c r="G22" s="193" t="s">
        <v>290</v>
      </c>
      <c r="H22" s="194" t="s">
        <v>291</v>
      </c>
      <c r="I22" s="193" t="s">
        <v>290</v>
      </c>
      <c r="J22" s="194" t="s">
        <v>291</v>
      </c>
      <c r="K22" s="193" t="s">
        <v>290</v>
      </c>
      <c r="L22" s="194" t="s">
        <v>291</v>
      </c>
      <c r="M22" s="193" t="s">
        <v>290</v>
      </c>
      <c r="N22" s="194" t="s">
        <v>291</v>
      </c>
      <c r="O22" s="194" t="s">
        <v>290</v>
      </c>
      <c r="P22" s="194" t="s">
        <v>291</v>
      </c>
      <c r="Q22" s="194" t="s">
        <v>290</v>
      </c>
      <c r="R22" s="194" t="s">
        <v>291</v>
      </c>
      <c r="S22" s="194" t="s">
        <v>290</v>
      </c>
      <c r="T22" s="195" t="s">
        <v>291</v>
      </c>
      <c r="U22" s="195" t="s">
        <v>290</v>
      </c>
    </row>
    <row r="23" spans="1:21" ht="18" customHeight="1">
      <c r="A23" s="101" t="s">
        <v>289</v>
      </c>
      <c r="B23" s="131">
        <v>1995</v>
      </c>
      <c r="C23" s="131">
        <v>21158</v>
      </c>
      <c r="D23" s="131">
        <v>2076</v>
      </c>
      <c r="E23" s="131">
        <v>19823</v>
      </c>
      <c r="F23" s="131">
        <v>1989</v>
      </c>
      <c r="G23" s="131">
        <v>18109</v>
      </c>
      <c r="H23" s="131">
        <v>1824</v>
      </c>
      <c r="I23" s="131">
        <v>17523</v>
      </c>
      <c r="J23" s="132">
        <v>2185</v>
      </c>
      <c r="K23" s="132">
        <v>23075</v>
      </c>
      <c r="L23" s="131">
        <v>2678</v>
      </c>
      <c r="M23" s="131">
        <v>26675</v>
      </c>
      <c r="N23" s="131">
        <v>3618</v>
      </c>
      <c r="O23" s="131">
        <v>28455</v>
      </c>
      <c r="P23" s="271">
        <v>4038</v>
      </c>
      <c r="Q23" s="271">
        <v>25947</v>
      </c>
      <c r="R23" s="136">
        <v>3804</v>
      </c>
      <c r="S23" s="136">
        <v>20485</v>
      </c>
      <c r="T23" s="290">
        <v>4238</v>
      </c>
      <c r="U23" s="290">
        <v>22710</v>
      </c>
    </row>
    <row r="24" spans="1:21" ht="18" customHeight="1">
      <c r="A24" s="283" t="s">
        <v>21</v>
      </c>
      <c r="B24" s="131">
        <v>1692</v>
      </c>
      <c r="C24" s="131">
        <v>17669</v>
      </c>
      <c r="D24" s="131">
        <v>1762</v>
      </c>
      <c r="E24" s="131">
        <v>16526</v>
      </c>
      <c r="F24" s="131">
        <v>1693</v>
      </c>
      <c r="G24" s="131">
        <v>15140</v>
      </c>
      <c r="H24" s="131">
        <v>1576</v>
      </c>
      <c r="I24" s="131">
        <v>15012</v>
      </c>
      <c r="J24" s="132">
        <v>1923</v>
      </c>
      <c r="K24" s="132">
        <v>19772</v>
      </c>
      <c r="L24" s="131">
        <v>2321</v>
      </c>
      <c r="M24" s="131">
        <v>22987</v>
      </c>
      <c r="N24" s="131">
        <v>3167</v>
      </c>
      <c r="O24" s="131">
        <v>24464</v>
      </c>
      <c r="P24" s="271">
        <v>3501</v>
      </c>
      <c r="Q24" s="271">
        <v>22367</v>
      </c>
      <c r="R24" s="136">
        <v>3312</v>
      </c>
      <c r="S24" s="136">
        <v>17459</v>
      </c>
      <c r="T24" s="290">
        <v>3740</v>
      </c>
      <c r="U24" s="290">
        <v>19525</v>
      </c>
    </row>
    <row r="25" spans="1:21" ht="18" customHeight="1">
      <c r="A25" s="287" t="s">
        <v>20</v>
      </c>
      <c r="B25" s="291">
        <v>303</v>
      </c>
      <c r="C25" s="291">
        <v>3489</v>
      </c>
      <c r="D25" s="291">
        <v>314</v>
      </c>
      <c r="E25" s="291">
        <v>3297</v>
      </c>
      <c r="F25" s="291">
        <v>296</v>
      </c>
      <c r="G25" s="291">
        <v>2969</v>
      </c>
      <c r="H25" s="291">
        <v>248</v>
      </c>
      <c r="I25" s="291">
        <v>2511</v>
      </c>
      <c r="J25" s="292">
        <v>262</v>
      </c>
      <c r="K25" s="292">
        <v>3303</v>
      </c>
      <c r="L25" s="291">
        <v>357</v>
      </c>
      <c r="M25" s="291">
        <v>3688</v>
      </c>
      <c r="N25" s="291">
        <v>451</v>
      </c>
      <c r="O25" s="291">
        <v>3991</v>
      </c>
      <c r="P25" s="130">
        <v>537</v>
      </c>
      <c r="Q25" s="130">
        <v>3580</v>
      </c>
      <c r="R25" s="129">
        <v>492</v>
      </c>
      <c r="S25" s="129">
        <v>3026</v>
      </c>
      <c r="T25" s="128">
        <v>498</v>
      </c>
      <c r="U25" s="128">
        <v>3185</v>
      </c>
    </row>
    <row r="26" spans="1:21" ht="18" customHeight="1">
      <c r="A26" s="101" t="s">
        <v>288</v>
      </c>
      <c r="B26" s="131">
        <v>0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271">
        <v>0</v>
      </c>
      <c r="Q26" s="271">
        <v>0</v>
      </c>
      <c r="R26" s="136">
        <v>0</v>
      </c>
      <c r="S26" s="136">
        <v>0</v>
      </c>
      <c r="T26" s="290">
        <v>0</v>
      </c>
      <c r="U26" s="290">
        <v>0</v>
      </c>
    </row>
    <row r="27" spans="1:21" ht="18" customHeight="1">
      <c r="A27" s="101" t="s">
        <v>287</v>
      </c>
      <c r="B27" s="131">
        <v>0</v>
      </c>
      <c r="C27" s="131">
        <v>0</v>
      </c>
      <c r="D27" s="131">
        <v>0</v>
      </c>
      <c r="E27" s="131">
        <v>1</v>
      </c>
      <c r="F27" s="131">
        <v>0</v>
      </c>
      <c r="G27" s="131">
        <v>1</v>
      </c>
      <c r="H27" s="131">
        <v>0</v>
      </c>
      <c r="I27" s="131">
        <v>2</v>
      </c>
      <c r="J27" s="131">
        <v>0</v>
      </c>
      <c r="K27" s="131">
        <v>1</v>
      </c>
      <c r="L27" s="131">
        <v>0</v>
      </c>
      <c r="M27" s="131">
        <v>0</v>
      </c>
      <c r="N27" s="131">
        <v>0</v>
      </c>
      <c r="O27" s="131">
        <v>0</v>
      </c>
      <c r="P27" s="271">
        <v>0</v>
      </c>
      <c r="Q27" s="271">
        <v>2</v>
      </c>
      <c r="R27" s="136">
        <v>0</v>
      </c>
      <c r="S27" s="136">
        <v>1</v>
      </c>
      <c r="T27" s="290">
        <v>0</v>
      </c>
      <c r="U27" s="290">
        <v>1</v>
      </c>
    </row>
    <row r="28" spans="1:21" ht="18" customHeight="1">
      <c r="A28" s="101" t="s">
        <v>286</v>
      </c>
      <c r="B28" s="131">
        <v>91</v>
      </c>
      <c r="C28" s="131">
        <v>576</v>
      </c>
      <c r="D28" s="131">
        <v>86</v>
      </c>
      <c r="E28" s="131">
        <v>558</v>
      </c>
      <c r="F28" s="131">
        <v>47</v>
      </c>
      <c r="G28" s="131">
        <v>460</v>
      </c>
      <c r="H28" s="131">
        <v>55</v>
      </c>
      <c r="I28" s="131">
        <v>483</v>
      </c>
      <c r="J28" s="131">
        <v>95</v>
      </c>
      <c r="K28" s="131">
        <v>698</v>
      </c>
      <c r="L28" s="131">
        <v>123</v>
      </c>
      <c r="M28" s="131">
        <v>763</v>
      </c>
      <c r="N28" s="131">
        <v>293</v>
      </c>
      <c r="O28" s="131">
        <v>474</v>
      </c>
      <c r="P28" s="271">
        <v>104</v>
      </c>
      <c r="Q28" s="271">
        <v>197</v>
      </c>
      <c r="R28" s="136">
        <v>175</v>
      </c>
      <c r="S28" s="136">
        <v>163</v>
      </c>
      <c r="T28" s="290">
        <v>210</v>
      </c>
      <c r="U28" s="290">
        <v>161</v>
      </c>
    </row>
    <row r="29" spans="1:21" ht="18" customHeight="1">
      <c r="A29" s="101" t="s">
        <v>285</v>
      </c>
      <c r="B29" s="131">
        <v>384</v>
      </c>
      <c r="C29" s="131">
        <v>3237</v>
      </c>
      <c r="D29" s="131">
        <v>404</v>
      </c>
      <c r="E29" s="131">
        <v>2961</v>
      </c>
      <c r="F29" s="131">
        <v>436</v>
      </c>
      <c r="G29" s="131">
        <v>2683</v>
      </c>
      <c r="H29" s="131">
        <v>309</v>
      </c>
      <c r="I29" s="131">
        <v>2348</v>
      </c>
      <c r="J29" s="131">
        <v>413</v>
      </c>
      <c r="K29" s="131">
        <v>3422</v>
      </c>
      <c r="L29" s="131">
        <v>503</v>
      </c>
      <c r="M29" s="131">
        <v>3898</v>
      </c>
      <c r="N29" s="131">
        <v>726</v>
      </c>
      <c r="O29" s="131">
        <v>3649</v>
      </c>
      <c r="P29" s="271">
        <v>649</v>
      </c>
      <c r="Q29" s="271">
        <v>2580</v>
      </c>
      <c r="R29" s="136">
        <v>612</v>
      </c>
      <c r="S29" s="136">
        <v>1798</v>
      </c>
      <c r="T29" s="290">
        <v>739</v>
      </c>
      <c r="U29" s="290">
        <v>1650</v>
      </c>
    </row>
    <row r="30" spans="1:21" ht="18" customHeight="1">
      <c r="A30" s="101" t="s">
        <v>284</v>
      </c>
      <c r="B30" s="131">
        <v>441</v>
      </c>
      <c r="C30" s="131">
        <v>4655</v>
      </c>
      <c r="D30" s="131">
        <v>416</v>
      </c>
      <c r="E30" s="131">
        <v>3947</v>
      </c>
      <c r="F30" s="131">
        <v>402</v>
      </c>
      <c r="G30" s="131">
        <v>3517</v>
      </c>
      <c r="H30" s="131">
        <v>331</v>
      </c>
      <c r="I30" s="131">
        <v>2976</v>
      </c>
      <c r="J30" s="131">
        <v>384</v>
      </c>
      <c r="K30" s="131">
        <v>3909</v>
      </c>
      <c r="L30" s="131">
        <v>461</v>
      </c>
      <c r="M30" s="131">
        <v>4617</v>
      </c>
      <c r="N30" s="131">
        <v>617</v>
      </c>
      <c r="O30" s="131">
        <v>5139</v>
      </c>
      <c r="P30" s="271">
        <v>774</v>
      </c>
      <c r="Q30" s="271">
        <v>4643</v>
      </c>
      <c r="R30" s="136">
        <v>725</v>
      </c>
      <c r="S30" s="136">
        <v>3551</v>
      </c>
      <c r="T30" s="290">
        <v>848</v>
      </c>
      <c r="U30" s="290">
        <v>3678</v>
      </c>
    </row>
    <row r="31" spans="1:21" ht="18" customHeight="1">
      <c r="A31" s="101" t="s">
        <v>283</v>
      </c>
      <c r="B31" s="131">
        <v>720</v>
      </c>
      <c r="C31" s="131">
        <v>8356</v>
      </c>
      <c r="D31" s="131">
        <v>753</v>
      </c>
      <c r="E31" s="131">
        <v>7936</v>
      </c>
      <c r="F31" s="131">
        <v>712</v>
      </c>
      <c r="G31" s="131">
        <v>7126</v>
      </c>
      <c r="H31" s="131">
        <v>694</v>
      </c>
      <c r="I31" s="131">
        <v>6921</v>
      </c>
      <c r="J31" s="131">
        <v>810</v>
      </c>
      <c r="K31" s="131">
        <v>8521</v>
      </c>
      <c r="L31" s="131">
        <v>946</v>
      </c>
      <c r="M31" s="131">
        <v>9572</v>
      </c>
      <c r="N31" s="131">
        <v>1056</v>
      </c>
      <c r="O31" s="131">
        <v>9710</v>
      </c>
      <c r="P31" s="271">
        <v>1299</v>
      </c>
      <c r="Q31" s="271">
        <v>8777</v>
      </c>
      <c r="R31" s="136">
        <v>1113</v>
      </c>
      <c r="S31" s="136">
        <v>6713</v>
      </c>
      <c r="T31" s="290">
        <v>1151</v>
      </c>
      <c r="U31" s="290">
        <v>7231</v>
      </c>
    </row>
    <row r="32" spans="1:21" ht="18" customHeight="1">
      <c r="A32" s="101" t="s">
        <v>282</v>
      </c>
      <c r="B32" s="131">
        <v>269</v>
      </c>
      <c r="C32" s="131">
        <v>3237</v>
      </c>
      <c r="D32" s="131">
        <v>285</v>
      </c>
      <c r="E32" s="131">
        <v>3235</v>
      </c>
      <c r="F32" s="131">
        <v>272</v>
      </c>
      <c r="G32" s="131">
        <v>3213</v>
      </c>
      <c r="H32" s="131">
        <v>316</v>
      </c>
      <c r="I32" s="131">
        <v>3549</v>
      </c>
      <c r="J32" s="131">
        <v>341</v>
      </c>
      <c r="K32" s="131">
        <v>4770</v>
      </c>
      <c r="L32" s="131">
        <v>439</v>
      </c>
      <c r="M32" s="131">
        <v>5708</v>
      </c>
      <c r="N32" s="131">
        <v>639</v>
      </c>
      <c r="O32" s="131">
        <v>6851</v>
      </c>
      <c r="P32" s="271">
        <v>862</v>
      </c>
      <c r="Q32" s="271">
        <v>6972</v>
      </c>
      <c r="R32" s="136">
        <v>804</v>
      </c>
      <c r="S32" s="136">
        <v>5838</v>
      </c>
      <c r="T32" s="290">
        <v>905</v>
      </c>
      <c r="U32" s="290">
        <v>7077</v>
      </c>
    </row>
    <row r="33" spans="1:21" ht="18" customHeight="1">
      <c r="A33" s="101" t="s">
        <v>281</v>
      </c>
      <c r="B33" s="131">
        <v>75</v>
      </c>
      <c r="C33" s="131">
        <v>962</v>
      </c>
      <c r="D33" s="131">
        <v>114</v>
      </c>
      <c r="E33" s="131">
        <v>1009</v>
      </c>
      <c r="F33" s="131">
        <v>104</v>
      </c>
      <c r="G33" s="131">
        <v>972</v>
      </c>
      <c r="H33" s="131">
        <v>101</v>
      </c>
      <c r="I33" s="131">
        <v>1081</v>
      </c>
      <c r="J33" s="131">
        <v>116</v>
      </c>
      <c r="K33" s="131">
        <v>1549</v>
      </c>
      <c r="L33" s="131">
        <v>172</v>
      </c>
      <c r="M33" s="131">
        <v>1821</v>
      </c>
      <c r="N33" s="131">
        <v>225</v>
      </c>
      <c r="O33" s="131">
        <v>2175</v>
      </c>
      <c r="P33" s="271">
        <v>281</v>
      </c>
      <c r="Q33" s="271">
        <v>2302</v>
      </c>
      <c r="R33" s="136">
        <v>291</v>
      </c>
      <c r="S33" s="136">
        <v>1996</v>
      </c>
      <c r="T33" s="290">
        <v>308</v>
      </c>
      <c r="U33" s="290">
        <v>2321</v>
      </c>
    </row>
    <row r="34" spans="1:21" ht="18" customHeight="1">
      <c r="A34" s="101" t="s">
        <v>280</v>
      </c>
      <c r="B34" s="131">
        <v>10</v>
      </c>
      <c r="C34" s="131">
        <v>100</v>
      </c>
      <c r="D34" s="131">
        <v>9</v>
      </c>
      <c r="E34" s="131">
        <v>85</v>
      </c>
      <c r="F34" s="131">
        <v>14</v>
      </c>
      <c r="G34" s="131">
        <v>109</v>
      </c>
      <c r="H34" s="131">
        <v>8</v>
      </c>
      <c r="I34" s="131">
        <v>127</v>
      </c>
      <c r="J34" s="131">
        <v>21</v>
      </c>
      <c r="K34" s="131">
        <v>162</v>
      </c>
      <c r="L34" s="131">
        <v>23</v>
      </c>
      <c r="M34" s="131">
        <v>216</v>
      </c>
      <c r="N34" s="131">
        <v>51</v>
      </c>
      <c r="O34" s="131">
        <v>348</v>
      </c>
      <c r="P34" s="271">
        <v>51</v>
      </c>
      <c r="Q34" s="271">
        <v>340</v>
      </c>
      <c r="R34" s="136">
        <v>55</v>
      </c>
      <c r="S34" s="136">
        <v>283</v>
      </c>
      <c r="T34" s="290">
        <v>57</v>
      </c>
      <c r="U34" s="290">
        <v>419</v>
      </c>
    </row>
    <row r="35" spans="1:21" ht="18" customHeight="1">
      <c r="A35" s="101" t="s">
        <v>279</v>
      </c>
      <c r="B35" s="131">
        <v>5</v>
      </c>
      <c r="C35" s="131">
        <v>16</v>
      </c>
      <c r="D35" s="131">
        <v>2</v>
      </c>
      <c r="E35" s="131">
        <v>19</v>
      </c>
      <c r="F35" s="131">
        <v>2</v>
      </c>
      <c r="G35" s="131">
        <v>21</v>
      </c>
      <c r="H35" s="131">
        <v>6</v>
      </c>
      <c r="I35" s="131">
        <v>24</v>
      </c>
      <c r="J35" s="131">
        <v>2</v>
      </c>
      <c r="K35" s="131">
        <v>32</v>
      </c>
      <c r="L35" s="131">
        <v>7</v>
      </c>
      <c r="M35" s="131">
        <v>69</v>
      </c>
      <c r="N35" s="131">
        <v>10</v>
      </c>
      <c r="O35" s="131">
        <v>90</v>
      </c>
      <c r="P35" s="271">
        <v>17</v>
      </c>
      <c r="Q35" s="271">
        <v>114</v>
      </c>
      <c r="R35" s="136">
        <v>19</v>
      </c>
      <c r="S35" s="136">
        <v>109</v>
      </c>
      <c r="T35" s="290">
        <v>14</v>
      </c>
      <c r="U35" s="290">
        <v>142</v>
      </c>
    </row>
    <row r="36" spans="1:21" ht="18" customHeight="1">
      <c r="A36" s="101" t="s">
        <v>278</v>
      </c>
      <c r="B36" s="131">
        <v>0</v>
      </c>
      <c r="C36" s="131">
        <v>19</v>
      </c>
      <c r="D36" s="131">
        <v>7</v>
      </c>
      <c r="E36" s="131">
        <v>70</v>
      </c>
      <c r="F36" s="131">
        <v>0</v>
      </c>
      <c r="G36" s="131">
        <v>6</v>
      </c>
      <c r="H36" s="131">
        <v>4</v>
      </c>
      <c r="I36" s="131">
        <v>12</v>
      </c>
      <c r="J36" s="131">
        <v>1</v>
      </c>
      <c r="K36" s="131">
        <v>10</v>
      </c>
      <c r="L36" s="131">
        <v>3</v>
      </c>
      <c r="M36" s="131">
        <v>10</v>
      </c>
      <c r="N36" s="131">
        <v>0</v>
      </c>
      <c r="O36" s="131">
        <v>17</v>
      </c>
      <c r="P36" s="271">
        <v>1</v>
      </c>
      <c r="Q36" s="271">
        <v>20</v>
      </c>
      <c r="R36" s="136">
        <v>10</v>
      </c>
      <c r="S36" s="136">
        <v>30</v>
      </c>
      <c r="T36" s="290">
        <v>6</v>
      </c>
      <c r="U36" s="290">
        <v>30</v>
      </c>
    </row>
    <row r="37" spans="1:21" ht="18" customHeight="1">
      <c r="A37" s="284" t="s">
        <v>277</v>
      </c>
      <c r="B37" s="291">
        <v>0</v>
      </c>
      <c r="C37" s="291">
        <v>0</v>
      </c>
      <c r="D37" s="291">
        <v>0</v>
      </c>
      <c r="E37" s="291">
        <v>2</v>
      </c>
      <c r="F37" s="291">
        <v>0</v>
      </c>
      <c r="G37" s="291">
        <v>1</v>
      </c>
      <c r="H37" s="291">
        <v>0</v>
      </c>
      <c r="I37" s="291">
        <v>0</v>
      </c>
      <c r="J37" s="291">
        <v>2</v>
      </c>
      <c r="K37" s="291">
        <v>1</v>
      </c>
      <c r="L37" s="291">
        <v>1</v>
      </c>
      <c r="M37" s="291">
        <v>1</v>
      </c>
      <c r="N37" s="291">
        <v>1</v>
      </c>
      <c r="O37" s="291">
        <v>2</v>
      </c>
      <c r="P37" s="130">
        <v>0</v>
      </c>
      <c r="Q37" s="130">
        <v>0</v>
      </c>
      <c r="R37" s="129">
        <v>0</v>
      </c>
      <c r="S37" s="129">
        <v>3</v>
      </c>
      <c r="T37" s="128">
        <v>0</v>
      </c>
      <c r="U37" s="128">
        <v>0</v>
      </c>
    </row>
    <row r="38" spans="1:21" ht="15.75">
      <c r="A38" s="554" t="s">
        <v>276</v>
      </c>
      <c r="B38" s="554"/>
      <c r="C38" s="554"/>
      <c r="D38" s="554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27"/>
      <c r="S38" s="127"/>
      <c r="T38" s="127"/>
      <c r="U38" s="127"/>
    </row>
    <row r="39" spans="1:21"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</row>
  </sheetData>
  <mergeCells count="26">
    <mergeCell ref="A1:U1"/>
    <mergeCell ref="A20:U20"/>
    <mergeCell ref="A21:A22"/>
    <mergeCell ref="B21:C21"/>
    <mergeCell ref="D21:E21"/>
    <mergeCell ref="F21:G21"/>
    <mergeCell ref="R21:S21"/>
    <mergeCell ref="T2:U2"/>
    <mergeCell ref="A19:D19"/>
    <mergeCell ref="R2:S2"/>
    <mergeCell ref="P2:Q2"/>
    <mergeCell ref="N2:O2"/>
    <mergeCell ref="A2:A3"/>
    <mergeCell ref="L2:M2"/>
    <mergeCell ref="J2:K2"/>
    <mergeCell ref="B2:C2"/>
    <mergeCell ref="D2:E2"/>
    <mergeCell ref="F2:G2"/>
    <mergeCell ref="H2:I2"/>
    <mergeCell ref="A38:D38"/>
    <mergeCell ref="T21:U21"/>
    <mergeCell ref="H21:I21"/>
    <mergeCell ref="J21:K21"/>
    <mergeCell ref="L21:M21"/>
    <mergeCell ref="N21:O21"/>
    <mergeCell ref="P21:Q21"/>
  </mergeCells>
  <phoneticPr fontId="1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7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16"/>
  <sheetViews>
    <sheetView showGridLines="0" zoomScale="60" zoomScaleNormal="60" zoomScalePageLayoutView="110" workbookViewId="0">
      <selection activeCell="A2" sqref="A2"/>
    </sheetView>
  </sheetViews>
  <sheetFormatPr defaultColWidth="8.625" defaultRowHeight="15.75"/>
  <cols>
    <col min="1" max="1" width="15.5" style="139" customWidth="1"/>
    <col min="2" max="6" width="17.125" style="139" customWidth="1"/>
    <col min="7" max="256" width="8.625" style="139"/>
    <col min="257" max="257" width="15.5" style="139" customWidth="1"/>
    <col min="258" max="262" width="17.125" style="139" customWidth="1"/>
    <col min="263" max="512" width="8.625" style="139"/>
    <col min="513" max="513" width="15.5" style="139" customWidth="1"/>
    <col min="514" max="518" width="17.125" style="139" customWidth="1"/>
    <col min="519" max="768" width="8.625" style="139"/>
    <col min="769" max="769" width="15.5" style="139" customWidth="1"/>
    <col min="770" max="774" width="17.125" style="139" customWidth="1"/>
    <col min="775" max="1024" width="8.625" style="139"/>
    <col min="1025" max="1025" width="15.5" style="139" customWidth="1"/>
    <col min="1026" max="1030" width="17.125" style="139" customWidth="1"/>
    <col min="1031" max="1280" width="8.625" style="139"/>
    <col min="1281" max="1281" width="15.5" style="139" customWidth="1"/>
    <col min="1282" max="1286" width="17.125" style="139" customWidth="1"/>
    <col min="1287" max="1536" width="8.625" style="139"/>
    <col min="1537" max="1537" width="15.5" style="139" customWidth="1"/>
    <col min="1538" max="1542" width="17.125" style="139" customWidth="1"/>
    <col min="1543" max="1792" width="8.625" style="139"/>
    <col min="1793" max="1793" width="15.5" style="139" customWidth="1"/>
    <col min="1794" max="1798" width="17.125" style="139" customWidth="1"/>
    <col min="1799" max="2048" width="8.625" style="139"/>
    <col min="2049" max="2049" width="15.5" style="139" customWidth="1"/>
    <col min="2050" max="2054" width="17.125" style="139" customWidth="1"/>
    <col min="2055" max="2304" width="8.625" style="139"/>
    <col min="2305" max="2305" width="15.5" style="139" customWidth="1"/>
    <col min="2306" max="2310" width="17.125" style="139" customWidth="1"/>
    <col min="2311" max="2560" width="8.625" style="139"/>
    <col min="2561" max="2561" width="15.5" style="139" customWidth="1"/>
    <col min="2562" max="2566" width="17.125" style="139" customWidth="1"/>
    <col min="2567" max="2816" width="8.625" style="139"/>
    <col min="2817" max="2817" width="15.5" style="139" customWidth="1"/>
    <col min="2818" max="2822" width="17.125" style="139" customWidth="1"/>
    <col min="2823" max="3072" width="8.625" style="139"/>
    <col min="3073" max="3073" width="15.5" style="139" customWidth="1"/>
    <col min="3074" max="3078" width="17.125" style="139" customWidth="1"/>
    <col min="3079" max="3328" width="8.625" style="139"/>
    <col min="3329" max="3329" width="15.5" style="139" customWidth="1"/>
    <col min="3330" max="3334" width="17.125" style="139" customWidth="1"/>
    <col min="3335" max="3584" width="8.625" style="139"/>
    <col min="3585" max="3585" width="15.5" style="139" customWidth="1"/>
    <col min="3586" max="3590" width="17.125" style="139" customWidth="1"/>
    <col min="3591" max="3840" width="8.625" style="139"/>
    <col min="3841" max="3841" width="15.5" style="139" customWidth="1"/>
    <col min="3842" max="3846" width="17.125" style="139" customWidth="1"/>
    <col min="3847" max="4096" width="8.625" style="139"/>
    <col min="4097" max="4097" width="15.5" style="139" customWidth="1"/>
    <col min="4098" max="4102" width="17.125" style="139" customWidth="1"/>
    <col min="4103" max="4352" width="8.625" style="139"/>
    <col min="4353" max="4353" width="15.5" style="139" customWidth="1"/>
    <col min="4354" max="4358" width="17.125" style="139" customWidth="1"/>
    <col min="4359" max="4608" width="8.625" style="139"/>
    <col min="4609" max="4609" width="15.5" style="139" customWidth="1"/>
    <col min="4610" max="4614" width="17.125" style="139" customWidth="1"/>
    <col min="4615" max="4864" width="8.625" style="139"/>
    <col min="4865" max="4865" width="15.5" style="139" customWidth="1"/>
    <col min="4866" max="4870" width="17.125" style="139" customWidth="1"/>
    <col min="4871" max="5120" width="8.625" style="139"/>
    <col min="5121" max="5121" width="15.5" style="139" customWidth="1"/>
    <col min="5122" max="5126" width="17.125" style="139" customWidth="1"/>
    <col min="5127" max="5376" width="8.625" style="139"/>
    <col min="5377" max="5377" width="15.5" style="139" customWidth="1"/>
    <col min="5378" max="5382" width="17.125" style="139" customWidth="1"/>
    <col min="5383" max="5632" width="8.625" style="139"/>
    <col min="5633" max="5633" width="15.5" style="139" customWidth="1"/>
    <col min="5634" max="5638" width="17.125" style="139" customWidth="1"/>
    <col min="5639" max="5888" width="8.625" style="139"/>
    <col min="5889" max="5889" width="15.5" style="139" customWidth="1"/>
    <col min="5890" max="5894" width="17.125" style="139" customWidth="1"/>
    <col min="5895" max="6144" width="8.625" style="139"/>
    <col min="6145" max="6145" width="15.5" style="139" customWidth="1"/>
    <col min="6146" max="6150" width="17.125" style="139" customWidth="1"/>
    <col min="6151" max="6400" width="8.625" style="139"/>
    <col min="6401" max="6401" width="15.5" style="139" customWidth="1"/>
    <col min="6402" max="6406" width="17.125" style="139" customWidth="1"/>
    <col min="6407" max="6656" width="8.625" style="139"/>
    <col min="6657" max="6657" width="15.5" style="139" customWidth="1"/>
    <col min="6658" max="6662" width="17.125" style="139" customWidth="1"/>
    <col min="6663" max="6912" width="8.625" style="139"/>
    <col min="6913" max="6913" width="15.5" style="139" customWidth="1"/>
    <col min="6914" max="6918" width="17.125" style="139" customWidth="1"/>
    <col min="6919" max="7168" width="8.625" style="139"/>
    <col min="7169" max="7169" width="15.5" style="139" customWidth="1"/>
    <col min="7170" max="7174" width="17.125" style="139" customWidth="1"/>
    <col min="7175" max="7424" width="8.625" style="139"/>
    <col min="7425" max="7425" width="15.5" style="139" customWidth="1"/>
    <col min="7426" max="7430" width="17.125" style="139" customWidth="1"/>
    <col min="7431" max="7680" width="8.625" style="139"/>
    <col min="7681" max="7681" width="15.5" style="139" customWidth="1"/>
    <col min="7682" max="7686" width="17.125" style="139" customWidth="1"/>
    <col min="7687" max="7936" width="8.625" style="139"/>
    <col min="7937" max="7937" width="15.5" style="139" customWidth="1"/>
    <col min="7938" max="7942" width="17.125" style="139" customWidth="1"/>
    <col min="7943" max="8192" width="8.625" style="139"/>
    <col min="8193" max="8193" width="15.5" style="139" customWidth="1"/>
    <col min="8194" max="8198" width="17.125" style="139" customWidth="1"/>
    <col min="8199" max="8448" width="8.625" style="139"/>
    <col min="8449" max="8449" width="15.5" style="139" customWidth="1"/>
    <col min="8450" max="8454" width="17.125" style="139" customWidth="1"/>
    <col min="8455" max="8704" width="8.625" style="139"/>
    <col min="8705" max="8705" width="15.5" style="139" customWidth="1"/>
    <col min="8706" max="8710" width="17.125" style="139" customWidth="1"/>
    <col min="8711" max="8960" width="8.625" style="139"/>
    <col min="8961" max="8961" width="15.5" style="139" customWidth="1"/>
    <col min="8962" max="8966" width="17.125" style="139" customWidth="1"/>
    <col min="8967" max="9216" width="8.625" style="139"/>
    <col min="9217" max="9217" width="15.5" style="139" customWidth="1"/>
    <col min="9218" max="9222" width="17.125" style="139" customWidth="1"/>
    <col min="9223" max="9472" width="8.625" style="139"/>
    <col min="9473" max="9473" width="15.5" style="139" customWidth="1"/>
    <col min="9474" max="9478" width="17.125" style="139" customWidth="1"/>
    <col min="9479" max="9728" width="8.625" style="139"/>
    <col min="9729" max="9729" width="15.5" style="139" customWidth="1"/>
    <col min="9730" max="9734" width="17.125" style="139" customWidth="1"/>
    <col min="9735" max="9984" width="8.625" style="139"/>
    <col min="9985" max="9985" width="15.5" style="139" customWidth="1"/>
    <col min="9986" max="9990" width="17.125" style="139" customWidth="1"/>
    <col min="9991" max="10240" width="8.625" style="139"/>
    <col min="10241" max="10241" width="15.5" style="139" customWidth="1"/>
    <col min="10242" max="10246" width="17.125" style="139" customWidth="1"/>
    <col min="10247" max="10496" width="8.625" style="139"/>
    <col min="10497" max="10497" width="15.5" style="139" customWidth="1"/>
    <col min="10498" max="10502" width="17.125" style="139" customWidth="1"/>
    <col min="10503" max="10752" width="8.625" style="139"/>
    <col min="10753" max="10753" width="15.5" style="139" customWidth="1"/>
    <col min="10754" max="10758" width="17.125" style="139" customWidth="1"/>
    <col min="10759" max="11008" width="8.625" style="139"/>
    <col min="11009" max="11009" width="15.5" style="139" customWidth="1"/>
    <col min="11010" max="11014" width="17.125" style="139" customWidth="1"/>
    <col min="11015" max="11264" width="8.625" style="139"/>
    <col min="11265" max="11265" width="15.5" style="139" customWidth="1"/>
    <col min="11266" max="11270" width="17.125" style="139" customWidth="1"/>
    <col min="11271" max="11520" width="8.625" style="139"/>
    <col min="11521" max="11521" width="15.5" style="139" customWidth="1"/>
    <col min="11522" max="11526" width="17.125" style="139" customWidth="1"/>
    <col min="11527" max="11776" width="8.625" style="139"/>
    <col min="11777" max="11777" width="15.5" style="139" customWidth="1"/>
    <col min="11778" max="11782" width="17.125" style="139" customWidth="1"/>
    <col min="11783" max="12032" width="8.625" style="139"/>
    <col min="12033" max="12033" width="15.5" style="139" customWidth="1"/>
    <col min="12034" max="12038" width="17.125" style="139" customWidth="1"/>
    <col min="12039" max="12288" width="8.625" style="139"/>
    <col min="12289" max="12289" width="15.5" style="139" customWidth="1"/>
    <col min="12290" max="12294" width="17.125" style="139" customWidth="1"/>
    <col min="12295" max="12544" width="8.625" style="139"/>
    <col min="12545" max="12545" width="15.5" style="139" customWidth="1"/>
    <col min="12546" max="12550" width="17.125" style="139" customWidth="1"/>
    <col min="12551" max="12800" width="8.625" style="139"/>
    <col min="12801" max="12801" width="15.5" style="139" customWidth="1"/>
    <col min="12802" max="12806" width="17.125" style="139" customWidth="1"/>
    <col min="12807" max="13056" width="8.625" style="139"/>
    <col min="13057" max="13057" width="15.5" style="139" customWidth="1"/>
    <col min="13058" max="13062" width="17.125" style="139" customWidth="1"/>
    <col min="13063" max="13312" width="8.625" style="139"/>
    <col min="13313" max="13313" width="15.5" style="139" customWidth="1"/>
    <col min="13314" max="13318" width="17.125" style="139" customWidth="1"/>
    <col min="13319" max="13568" width="8.625" style="139"/>
    <col min="13569" max="13569" width="15.5" style="139" customWidth="1"/>
    <col min="13570" max="13574" width="17.125" style="139" customWidth="1"/>
    <col min="13575" max="13824" width="8.625" style="139"/>
    <col min="13825" max="13825" width="15.5" style="139" customWidth="1"/>
    <col min="13826" max="13830" width="17.125" style="139" customWidth="1"/>
    <col min="13831" max="14080" width="8.625" style="139"/>
    <col min="14081" max="14081" width="15.5" style="139" customWidth="1"/>
    <col min="14082" max="14086" width="17.125" style="139" customWidth="1"/>
    <col min="14087" max="14336" width="8.625" style="139"/>
    <col min="14337" max="14337" width="15.5" style="139" customWidth="1"/>
    <col min="14338" max="14342" width="17.125" style="139" customWidth="1"/>
    <col min="14343" max="14592" width="8.625" style="139"/>
    <col min="14593" max="14593" width="15.5" style="139" customWidth="1"/>
    <col min="14594" max="14598" width="17.125" style="139" customWidth="1"/>
    <col min="14599" max="14848" width="8.625" style="139"/>
    <col min="14849" max="14849" width="15.5" style="139" customWidth="1"/>
    <col min="14850" max="14854" width="17.125" style="139" customWidth="1"/>
    <col min="14855" max="15104" width="8.625" style="139"/>
    <col min="15105" max="15105" width="15.5" style="139" customWidth="1"/>
    <col min="15106" max="15110" width="17.125" style="139" customWidth="1"/>
    <col min="15111" max="15360" width="8.625" style="139"/>
    <col min="15361" max="15361" width="15.5" style="139" customWidth="1"/>
    <col min="15362" max="15366" width="17.125" style="139" customWidth="1"/>
    <col min="15367" max="15616" width="8.625" style="139"/>
    <col min="15617" max="15617" width="15.5" style="139" customWidth="1"/>
    <col min="15618" max="15622" width="17.125" style="139" customWidth="1"/>
    <col min="15623" max="15872" width="8.625" style="139"/>
    <col min="15873" max="15873" width="15.5" style="139" customWidth="1"/>
    <col min="15874" max="15878" width="17.125" style="139" customWidth="1"/>
    <col min="15879" max="16128" width="8.625" style="139"/>
    <col min="16129" max="16129" width="15.5" style="139" customWidth="1"/>
    <col min="16130" max="16134" width="17.125" style="139" customWidth="1"/>
    <col min="16135" max="16384" width="8.625" style="139"/>
  </cols>
  <sheetData>
    <row r="1" spans="1:34" ht="20.25">
      <c r="A1" s="562" t="s">
        <v>585</v>
      </c>
      <c r="B1" s="562"/>
      <c r="C1" s="562"/>
      <c r="D1" s="562"/>
      <c r="E1" s="562"/>
      <c r="F1" s="562"/>
    </row>
    <row r="2" spans="1:34" s="147" customFormat="1" ht="15">
      <c r="F2" s="293" t="s">
        <v>359</v>
      </c>
    </row>
    <row r="3" spans="1:34" s="147" customFormat="1" ht="30.75" customHeight="1">
      <c r="A3" s="294"/>
      <c r="B3" s="295" t="s">
        <v>306</v>
      </c>
      <c r="C3" s="295" t="s">
        <v>305</v>
      </c>
      <c r="D3" s="295" t="s">
        <v>304</v>
      </c>
      <c r="E3" s="295" t="s">
        <v>303</v>
      </c>
      <c r="F3" s="295" t="s">
        <v>302</v>
      </c>
    </row>
    <row r="4" spans="1:34" ht="18.75" customHeight="1">
      <c r="A4" s="296" t="s">
        <v>301</v>
      </c>
      <c r="B4" s="297">
        <v>2340.101557</v>
      </c>
      <c r="C4" s="298">
        <v>17.849690600000002</v>
      </c>
      <c r="D4" s="298">
        <v>166.93267209999999</v>
      </c>
      <c r="E4" s="298">
        <v>1435.9505798</v>
      </c>
      <c r="F4" s="298">
        <v>719.36861450000004</v>
      </c>
    </row>
    <row r="5" spans="1:34" ht="18.75" customHeight="1">
      <c r="A5" s="296" t="s">
        <v>300</v>
      </c>
      <c r="B5" s="297">
        <v>2622.4497447000003</v>
      </c>
      <c r="C5" s="298">
        <v>159.6626685</v>
      </c>
      <c r="D5" s="298">
        <v>143.8280264</v>
      </c>
      <c r="E5" s="298">
        <v>2233.5173860999998</v>
      </c>
      <c r="F5" s="298">
        <v>85.441663700000007</v>
      </c>
    </row>
    <row r="6" spans="1:34" ht="18.75" customHeight="1">
      <c r="A6" s="296" t="s">
        <v>299</v>
      </c>
      <c r="B6" s="297">
        <v>3656.4808686000001</v>
      </c>
      <c r="C6" s="298">
        <v>288.54956859999999</v>
      </c>
      <c r="D6" s="298">
        <v>838.2234704</v>
      </c>
      <c r="E6" s="298">
        <v>2421.8115186</v>
      </c>
      <c r="F6" s="298">
        <v>107.896311</v>
      </c>
    </row>
    <row r="7" spans="1:34" ht="18.75" customHeight="1">
      <c r="A7" s="296" t="s">
        <v>298</v>
      </c>
      <c r="B7" s="297">
        <v>4339.4887566999996</v>
      </c>
      <c r="C7" s="298">
        <v>86.713325699999999</v>
      </c>
      <c r="D7" s="298">
        <v>479.9348066</v>
      </c>
      <c r="E7" s="298">
        <v>3341.0202873999997</v>
      </c>
      <c r="F7" s="298">
        <v>431.82033699999999</v>
      </c>
    </row>
    <row r="8" spans="1:34" ht="18.75" customHeight="1">
      <c r="A8" s="296" t="s">
        <v>297</v>
      </c>
      <c r="B8" s="297">
        <v>4840.23539285065</v>
      </c>
      <c r="C8" s="298">
        <v>55.789363623</v>
      </c>
      <c r="D8" s="298">
        <v>551.3711571</v>
      </c>
      <c r="E8" s="298">
        <v>1777.3509433276499</v>
      </c>
      <c r="F8" s="298">
        <v>2455.7239288000001</v>
      </c>
    </row>
    <row r="9" spans="1:34" ht="18.75" customHeight="1">
      <c r="A9" s="296" t="s">
        <v>296</v>
      </c>
      <c r="B9" s="297">
        <v>6767.0642499901505</v>
      </c>
      <c r="C9" s="298">
        <v>64.993959700000005</v>
      </c>
      <c r="D9" s="298">
        <v>641.29459426214805</v>
      </c>
      <c r="E9" s="298">
        <v>1213.3808625280001</v>
      </c>
      <c r="F9" s="298">
        <v>4847.3948334999995</v>
      </c>
      <c r="J9" s="146"/>
    </row>
    <row r="10" spans="1:34" ht="18" customHeight="1">
      <c r="A10" s="296" t="s">
        <v>295</v>
      </c>
      <c r="B10" s="297">
        <v>6449.8840994999991</v>
      </c>
      <c r="C10" s="298">
        <v>770.98305429999994</v>
      </c>
      <c r="D10" s="298">
        <v>1047.5705902</v>
      </c>
      <c r="E10" s="298">
        <v>1274.7725</v>
      </c>
      <c r="F10" s="298">
        <v>3356.5579550000002</v>
      </c>
    </row>
    <row r="11" spans="1:34" ht="18.75" customHeight="1">
      <c r="A11" s="296" t="s">
        <v>294</v>
      </c>
      <c r="B11" s="297">
        <v>6122.7407802999996</v>
      </c>
      <c r="C11" s="298">
        <v>36.166820399999999</v>
      </c>
      <c r="D11" s="298">
        <v>1465.3658898000001</v>
      </c>
      <c r="E11" s="298">
        <v>1330.0615601</v>
      </c>
      <c r="F11" s="298">
        <v>3291.1465099999996</v>
      </c>
    </row>
    <row r="12" spans="1:34" ht="18.75" customHeight="1">
      <c r="A12" s="296" t="s">
        <v>293</v>
      </c>
      <c r="B12" s="297">
        <v>9476.4904636700012</v>
      </c>
      <c r="C12" s="298">
        <v>535.97309319999999</v>
      </c>
      <c r="D12" s="298">
        <v>1745.77347377</v>
      </c>
      <c r="E12" s="298">
        <v>4327.7400255000002</v>
      </c>
      <c r="F12" s="298">
        <v>2867.0038712</v>
      </c>
    </row>
    <row r="13" spans="1:34" ht="18.75" customHeight="1">
      <c r="A13" s="299" t="s">
        <v>292</v>
      </c>
      <c r="B13" s="300">
        <v>8155.4653494999993</v>
      </c>
      <c r="C13" s="301">
        <v>341.61308000000002</v>
      </c>
      <c r="D13" s="301">
        <v>1408.5339092000002</v>
      </c>
      <c r="E13" s="301">
        <v>1608.3389203000002</v>
      </c>
      <c r="F13" s="301">
        <v>4796.9794400000001</v>
      </c>
    </row>
    <row r="14" spans="1:34" s="143" customFormat="1" ht="17.25" customHeight="1">
      <c r="A14" s="302" t="s">
        <v>360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5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</row>
    <row r="15" spans="1:34" s="143" customFormat="1" ht="17.25" customHeight="1">
      <c r="A15" s="302" t="s">
        <v>361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5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</row>
    <row r="16" spans="1:34" s="142" customFormat="1" ht="31.5" customHeight="1">
      <c r="A16" s="563" t="s">
        <v>362</v>
      </c>
      <c r="B16" s="563"/>
      <c r="C16" s="563"/>
      <c r="D16" s="563"/>
      <c r="E16" s="563"/>
      <c r="F16" s="563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0"/>
      <c r="AG16" s="140"/>
      <c r="AH16" s="140"/>
    </row>
  </sheetData>
  <mergeCells count="2">
    <mergeCell ref="A1:F1"/>
    <mergeCell ref="A16:F16"/>
  </mergeCells>
  <phoneticPr fontId="1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86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M50"/>
  <sheetViews>
    <sheetView showGridLines="0" zoomScale="60" zoomScaleNormal="60" zoomScaleSheetLayoutView="100" workbookViewId="0">
      <selection activeCell="A26" sqref="A26:K26"/>
    </sheetView>
  </sheetViews>
  <sheetFormatPr defaultColWidth="9" defaultRowHeight="15"/>
  <cols>
    <col min="1" max="1" width="50.625" style="108" customWidth="1"/>
    <col min="2" max="11" width="10.625" style="108" customWidth="1"/>
    <col min="12" max="16384" width="9" style="108"/>
  </cols>
  <sheetData>
    <row r="1" spans="1:253" ht="22.7" customHeight="1">
      <c r="A1" s="564" t="s">
        <v>541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  <c r="ED1" s="148"/>
      <c r="EE1" s="148"/>
      <c r="EF1" s="148"/>
      <c r="EG1" s="148"/>
      <c r="EH1" s="148"/>
      <c r="EI1" s="148"/>
      <c r="EJ1" s="148"/>
      <c r="EK1" s="148"/>
      <c r="EL1" s="148"/>
      <c r="EM1" s="148"/>
      <c r="EN1" s="148"/>
      <c r="EO1" s="148"/>
      <c r="EP1" s="148"/>
      <c r="EQ1" s="148"/>
      <c r="ER1" s="148"/>
      <c r="ES1" s="148"/>
      <c r="ET1" s="148"/>
      <c r="EU1" s="148"/>
      <c r="EV1" s="148"/>
      <c r="EW1" s="148"/>
      <c r="EX1" s="148"/>
      <c r="EY1" s="148"/>
      <c r="EZ1" s="148"/>
      <c r="FA1" s="148"/>
      <c r="FB1" s="148"/>
      <c r="FC1" s="148"/>
      <c r="FD1" s="148"/>
      <c r="FE1" s="148"/>
      <c r="FF1" s="148"/>
      <c r="FG1" s="148"/>
      <c r="FH1" s="148"/>
      <c r="FI1" s="148"/>
      <c r="FJ1" s="148"/>
      <c r="FK1" s="148"/>
      <c r="FL1" s="148"/>
      <c r="FM1" s="148"/>
      <c r="FN1" s="148"/>
      <c r="FO1" s="148"/>
      <c r="FP1" s="148"/>
      <c r="FQ1" s="148"/>
      <c r="FR1" s="148"/>
      <c r="FS1" s="148"/>
      <c r="FT1" s="148"/>
      <c r="FU1" s="148"/>
      <c r="FV1" s="148"/>
      <c r="FW1" s="148"/>
      <c r="FX1" s="148"/>
      <c r="FY1" s="148"/>
      <c r="FZ1" s="148"/>
      <c r="GA1" s="148"/>
      <c r="GB1" s="148"/>
      <c r="GC1" s="148"/>
      <c r="GD1" s="148"/>
      <c r="GE1" s="148"/>
      <c r="GF1" s="148"/>
      <c r="GG1" s="148"/>
      <c r="GH1" s="148"/>
      <c r="GI1" s="148"/>
      <c r="GJ1" s="148"/>
      <c r="GK1" s="148"/>
      <c r="GL1" s="148"/>
    </row>
    <row r="2" spans="1:253" ht="15.75">
      <c r="A2" s="303"/>
      <c r="B2" s="195" t="s">
        <v>60</v>
      </c>
      <c r="C2" s="195" t="s">
        <v>17</v>
      </c>
      <c r="D2" s="195" t="s">
        <v>15</v>
      </c>
      <c r="E2" s="195" t="s">
        <v>14</v>
      </c>
      <c r="F2" s="195" t="s">
        <v>12</v>
      </c>
      <c r="G2" s="195" t="s">
        <v>10</v>
      </c>
      <c r="H2" s="195" t="s">
        <v>8</v>
      </c>
      <c r="I2" s="195" t="s">
        <v>6</v>
      </c>
      <c r="J2" s="195" t="s">
        <v>4</v>
      </c>
      <c r="K2" s="195" t="s">
        <v>2</v>
      </c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</row>
    <row r="3" spans="1:253" ht="18.75" customHeight="1">
      <c r="A3" s="307" t="s">
        <v>320</v>
      </c>
      <c r="B3" s="114">
        <v>624</v>
      </c>
      <c r="C3" s="114">
        <v>633</v>
      </c>
      <c r="D3" s="114">
        <v>693</v>
      </c>
      <c r="E3" s="114">
        <v>717</v>
      </c>
      <c r="F3" s="114">
        <v>677</v>
      </c>
      <c r="G3" s="114">
        <v>682</v>
      </c>
      <c r="H3" s="114">
        <v>775</v>
      </c>
      <c r="I3" s="114">
        <v>852</v>
      </c>
      <c r="J3" s="114">
        <v>740</v>
      </c>
      <c r="K3" s="114">
        <v>930</v>
      </c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</row>
    <row r="4" spans="1:253" ht="16.5">
      <c r="A4" s="304" t="s">
        <v>319</v>
      </c>
      <c r="B4" s="114">
        <v>20</v>
      </c>
      <c r="C4" s="114">
        <v>23</v>
      </c>
      <c r="D4" s="114">
        <v>32</v>
      </c>
      <c r="E4" s="114">
        <v>24</v>
      </c>
      <c r="F4" s="114">
        <v>51</v>
      </c>
      <c r="G4" s="114">
        <v>100</v>
      </c>
      <c r="H4" s="114">
        <v>162</v>
      </c>
      <c r="I4" s="114">
        <v>276</v>
      </c>
      <c r="J4" s="114">
        <v>188</v>
      </c>
      <c r="K4" s="114">
        <v>254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</row>
    <row r="5" spans="1:253" ht="15.75">
      <c r="A5" s="304" t="s">
        <v>364</v>
      </c>
      <c r="B5" s="114">
        <v>193</v>
      </c>
      <c r="C5" s="114">
        <v>206</v>
      </c>
      <c r="D5" s="114">
        <v>199</v>
      </c>
      <c r="E5" s="114">
        <v>189</v>
      </c>
      <c r="F5" s="114">
        <v>157</v>
      </c>
      <c r="G5" s="114">
        <v>146</v>
      </c>
      <c r="H5" s="114">
        <v>152</v>
      </c>
      <c r="I5" s="114">
        <v>161</v>
      </c>
      <c r="J5" s="114">
        <v>140</v>
      </c>
      <c r="K5" s="114">
        <v>180</v>
      </c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</row>
    <row r="6" spans="1:253" ht="15.75">
      <c r="A6" s="304" t="s">
        <v>365</v>
      </c>
      <c r="B6" s="114">
        <v>53</v>
      </c>
      <c r="C6" s="114">
        <v>84</v>
      </c>
      <c r="D6" s="114">
        <v>69</v>
      </c>
      <c r="E6" s="114">
        <v>73</v>
      </c>
      <c r="F6" s="114">
        <v>63</v>
      </c>
      <c r="G6" s="114">
        <v>67</v>
      </c>
      <c r="H6" s="114">
        <v>97</v>
      </c>
      <c r="I6" s="114">
        <v>104</v>
      </c>
      <c r="J6" s="114">
        <v>129</v>
      </c>
      <c r="K6" s="114">
        <v>140</v>
      </c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</row>
    <row r="7" spans="1:253" ht="16.5">
      <c r="A7" s="304" t="s">
        <v>363</v>
      </c>
      <c r="B7" s="114">
        <v>41</v>
      </c>
      <c r="C7" s="114">
        <v>60</v>
      </c>
      <c r="D7" s="114">
        <v>74</v>
      </c>
      <c r="E7" s="114">
        <v>115</v>
      </c>
      <c r="F7" s="114">
        <v>116</v>
      </c>
      <c r="G7" s="114">
        <v>94</v>
      </c>
      <c r="H7" s="114">
        <v>104</v>
      </c>
      <c r="I7" s="114">
        <v>86</v>
      </c>
      <c r="J7" s="114">
        <v>80</v>
      </c>
      <c r="K7" s="114">
        <v>92</v>
      </c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</row>
    <row r="8" spans="1:253" ht="16.5">
      <c r="A8" s="304" t="s">
        <v>316</v>
      </c>
      <c r="B8" s="114">
        <v>58</v>
      </c>
      <c r="C8" s="114">
        <v>46</v>
      </c>
      <c r="D8" s="114">
        <v>55</v>
      </c>
      <c r="E8" s="114">
        <v>45</v>
      </c>
      <c r="F8" s="114">
        <v>56</v>
      </c>
      <c r="G8" s="114">
        <v>40</v>
      </c>
      <c r="H8" s="114">
        <v>46</v>
      </c>
      <c r="I8" s="114">
        <v>47</v>
      </c>
      <c r="J8" s="114">
        <v>41</v>
      </c>
      <c r="K8" s="114">
        <v>46</v>
      </c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</row>
    <row r="9" spans="1:253" ht="16.5">
      <c r="A9" s="304" t="s">
        <v>318</v>
      </c>
      <c r="B9" s="114">
        <v>35</v>
      </c>
      <c r="C9" s="114">
        <v>28</v>
      </c>
      <c r="D9" s="114">
        <v>44</v>
      </c>
      <c r="E9" s="114">
        <v>41</v>
      </c>
      <c r="F9" s="114">
        <v>28</v>
      </c>
      <c r="G9" s="114">
        <v>41</v>
      </c>
      <c r="H9" s="114">
        <v>32</v>
      </c>
      <c r="I9" s="114">
        <v>35</v>
      </c>
      <c r="J9" s="114">
        <v>22</v>
      </c>
      <c r="K9" s="114">
        <v>42</v>
      </c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</row>
    <row r="10" spans="1:253" ht="16.5">
      <c r="A10" s="304" t="s">
        <v>314</v>
      </c>
      <c r="B10" s="114">
        <v>62</v>
      </c>
      <c r="C10" s="114">
        <v>64</v>
      </c>
      <c r="D10" s="114">
        <v>64</v>
      </c>
      <c r="E10" s="114">
        <v>52</v>
      </c>
      <c r="F10" s="114">
        <v>54</v>
      </c>
      <c r="G10" s="114">
        <v>68</v>
      </c>
      <c r="H10" s="114">
        <v>39</v>
      </c>
      <c r="I10" s="114">
        <v>18</v>
      </c>
      <c r="J10" s="114">
        <v>15</v>
      </c>
      <c r="K10" s="114">
        <v>34</v>
      </c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</row>
    <row r="11" spans="1:253" ht="15" customHeight="1">
      <c r="A11" s="304" t="s">
        <v>317</v>
      </c>
      <c r="B11" s="114">
        <v>29</v>
      </c>
      <c r="C11" s="114">
        <v>27</v>
      </c>
      <c r="D11" s="114">
        <v>35</v>
      </c>
      <c r="E11" s="114">
        <v>21</v>
      </c>
      <c r="F11" s="114">
        <v>25</v>
      </c>
      <c r="G11" s="114">
        <v>21</v>
      </c>
      <c r="H11" s="114">
        <v>43</v>
      </c>
      <c r="I11" s="114">
        <v>22</v>
      </c>
      <c r="J11" s="114">
        <v>33</v>
      </c>
      <c r="K11" s="114">
        <v>31</v>
      </c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</row>
    <row r="12" spans="1:253" ht="16.5">
      <c r="A12" s="304" t="s">
        <v>366</v>
      </c>
      <c r="B12" s="114">
        <v>40</v>
      </c>
      <c r="C12" s="114">
        <v>28</v>
      </c>
      <c r="D12" s="114">
        <v>32</v>
      </c>
      <c r="E12" s="114">
        <v>32</v>
      </c>
      <c r="F12" s="114">
        <v>20</v>
      </c>
      <c r="G12" s="114">
        <v>15</v>
      </c>
      <c r="H12" s="114">
        <v>13</v>
      </c>
      <c r="I12" s="114">
        <v>16</v>
      </c>
      <c r="J12" s="114">
        <v>24</v>
      </c>
      <c r="K12" s="114">
        <v>25</v>
      </c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</row>
    <row r="13" spans="1:253" ht="16.5">
      <c r="A13" s="304" t="s">
        <v>315</v>
      </c>
      <c r="B13" s="114" t="s">
        <v>163</v>
      </c>
      <c r="C13" s="114" t="s">
        <v>163</v>
      </c>
      <c r="D13" s="114" t="s">
        <v>163</v>
      </c>
      <c r="E13" s="114">
        <v>3</v>
      </c>
      <c r="F13" s="114">
        <v>17</v>
      </c>
      <c r="G13" s="114">
        <v>19</v>
      </c>
      <c r="H13" s="114">
        <v>26</v>
      </c>
      <c r="I13" s="114">
        <v>24</v>
      </c>
      <c r="J13" s="114">
        <v>21</v>
      </c>
      <c r="K13" s="114">
        <v>25</v>
      </c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</row>
    <row r="14" spans="1:253" ht="16.5">
      <c r="A14" s="304" t="s">
        <v>367</v>
      </c>
      <c r="B14" s="114">
        <v>22</v>
      </c>
      <c r="C14" s="114">
        <v>13</v>
      </c>
      <c r="D14" s="114">
        <v>10</v>
      </c>
      <c r="E14" s="114">
        <v>18</v>
      </c>
      <c r="F14" s="114">
        <v>9</v>
      </c>
      <c r="G14" s="114">
        <v>7</v>
      </c>
      <c r="H14" s="114">
        <v>7</v>
      </c>
      <c r="I14" s="114">
        <v>15</v>
      </c>
      <c r="J14" s="114">
        <v>18</v>
      </c>
      <c r="K14" s="114">
        <v>18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</row>
    <row r="15" spans="1:253" ht="16.5">
      <c r="A15" s="304" t="s">
        <v>311</v>
      </c>
      <c r="B15" s="114">
        <v>21</v>
      </c>
      <c r="C15" s="114">
        <v>20</v>
      </c>
      <c r="D15" s="114">
        <v>19</v>
      </c>
      <c r="E15" s="114">
        <v>40</v>
      </c>
      <c r="F15" s="114">
        <v>37</v>
      </c>
      <c r="G15" s="114">
        <v>17</v>
      </c>
      <c r="H15" s="114">
        <v>10</v>
      </c>
      <c r="I15" s="114">
        <v>9</v>
      </c>
      <c r="J15" s="114">
        <v>7</v>
      </c>
      <c r="K15" s="114">
        <v>13</v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  <c r="II15" s="148"/>
      <c r="IJ15" s="148"/>
      <c r="IK15" s="148"/>
      <c r="IL15" s="148"/>
      <c r="IM15" s="148"/>
      <c r="IN15" s="148"/>
      <c r="IO15" s="148"/>
      <c r="IP15" s="148"/>
      <c r="IQ15" s="148"/>
      <c r="IR15" s="148"/>
      <c r="IS15" s="148"/>
    </row>
    <row r="16" spans="1:253" s="155" customFormat="1" ht="16.5">
      <c r="A16" s="304" t="s">
        <v>313</v>
      </c>
      <c r="B16" s="114">
        <v>5</v>
      </c>
      <c r="C16" s="114">
        <v>6</v>
      </c>
      <c r="D16" s="114">
        <v>7</v>
      </c>
      <c r="E16" s="114">
        <v>10</v>
      </c>
      <c r="F16" s="114">
        <v>9</v>
      </c>
      <c r="G16" s="114">
        <v>4</v>
      </c>
      <c r="H16" s="114">
        <v>5</v>
      </c>
      <c r="I16" s="114">
        <v>8</v>
      </c>
      <c r="J16" s="114">
        <v>6</v>
      </c>
      <c r="K16" s="114">
        <v>10</v>
      </c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  <c r="IO16" s="153"/>
      <c r="IP16" s="153"/>
      <c r="IQ16" s="153"/>
      <c r="IR16" s="153"/>
      <c r="IS16" s="153"/>
    </row>
    <row r="17" spans="1:273" s="155" customFormat="1" ht="16.5">
      <c r="A17" s="304" t="s">
        <v>312</v>
      </c>
      <c r="B17" s="114" t="s">
        <v>163</v>
      </c>
      <c r="C17" s="114" t="s">
        <v>163</v>
      </c>
      <c r="D17" s="114" t="s">
        <v>163</v>
      </c>
      <c r="E17" s="114" t="s">
        <v>163</v>
      </c>
      <c r="F17" s="114" t="s">
        <v>163</v>
      </c>
      <c r="G17" s="114" t="s">
        <v>163</v>
      </c>
      <c r="H17" s="114">
        <v>13</v>
      </c>
      <c r="I17" s="114">
        <v>9</v>
      </c>
      <c r="J17" s="114">
        <v>3</v>
      </c>
      <c r="K17" s="114">
        <v>5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  <c r="IO17" s="153"/>
      <c r="IP17" s="153"/>
      <c r="IQ17" s="153"/>
      <c r="IR17" s="153"/>
      <c r="IS17" s="153"/>
    </row>
    <row r="18" spans="1:273" s="155" customFormat="1" ht="16.5">
      <c r="A18" s="304" t="s">
        <v>309</v>
      </c>
      <c r="B18" s="114">
        <v>16</v>
      </c>
      <c r="C18" s="114">
        <v>12</v>
      </c>
      <c r="D18" s="114">
        <v>23</v>
      </c>
      <c r="E18" s="114">
        <v>24</v>
      </c>
      <c r="F18" s="114">
        <v>13</v>
      </c>
      <c r="G18" s="114">
        <v>16</v>
      </c>
      <c r="H18" s="114">
        <v>7</v>
      </c>
      <c r="I18" s="114">
        <v>9</v>
      </c>
      <c r="J18" s="114">
        <v>3</v>
      </c>
      <c r="K18" s="114">
        <v>4</v>
      </c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  <c r="IO18" s="153"/>
      <c r="IP18" s="153"/>
      <c r="IQ18" s="153"/>
      <c r="IR18" s="153"/>
      <c r="IS18" s="153"/>
    </row>
    <row r="19" spans="1:273" s="155" customFormat="1" ht="16.5">
      <c r="A19" s="304" t="s">
        <v>368</v>
      </c>
      <c r="B19" s="114">
        <v>8</v>
      </c>
      <c r="C19" s="114">
        <v>1</v>
      </c>
      <c r="D19" s="114">
        <v>5</v>
      </c>
      <c r="E19" s="114">
        <v>4</v>
      </c>
      <c r="F19" s="114">
        <v>2</v>
      </c>
      <c r="G19" s="114">
        <v>3</v>
      </c>
      <c r="H19" s="114">
        <v>0</v>
      </c>
      <c r="I19" s="114">
        <v>2</v>
      </c>
      <c r="J19" s="114">
        <v>2</v>
      </c>
      <c r="K19" s="114">
        <v>4</v>
      </c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  <c r="IO19" s="153"/>
      <c r="IP19" s="153"/>
      <c r="IQ19" s="153"/>
      <c r="IR19" s="153"/>
      <c r="IS19" s="153"/>
    </row>
    <row r="20" spans="1:273" s="155" customFormat="1" ht="16.5">
      <c r="A20" s="304" t="s">
        <v>376</v>
      </c>
      <c r="B20" s="114">
        <v>10</v>
      </c>
      <c r="C20" s="114">
        <v>5</v>
      </c>
      <c r="D20" s="114">
        <v>12</v>
      </c>
      <c r="E20" s="114">
        <v>9</v>
      </c>
      <c r="F20" s="114">
        <v>7</v>
      </c>
      <c r="G20" s="114">
        <v>6</v>
      </c>
      <c r="H20" s="114">
        <v>11</v>
      </c>
      <c r="I20" s="114">
        <v>5</v>
      </c>
      <c r="J20" s="114">
        <v>7</v>
      </c>
      <c r="K20" s="114">
        <v>3</v>
      </c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  <c r="IO20" s="153"/>
      <c r="IP20" s="153"/>
      <c r="IQ20" s="153"/>
      <c r="IR20" s="153"/>
      <c r="IS20" s="153"/>
    </row>
    <row r="21" spans="1:273" s="155" customFormat="1" ht="16.5">
      <c r="A21" s="304" t="s">
        <v>310</v>
      </c>
      <c r="B21" s="114" t="s">
        <v>163</v>
      </c>
      <c r="C21" s="114" t="s">
        <v>163</v>
      </c>
      <c r="D21" s="114">
        <v>6</v>
      </c>
      <c r="E21" s="114">
        <v>7</v>
      </c>
      <c r="F21" s="114">
        <v>3</v>
      </c>
      <c r="G21" s="114">
        <v>5</v>
      </c>
      <c r="H21" s="114">
        <v>3</v>
      </c>
      <c r="I21" s="114">
        <v>3</v>
      </c>
      <c r="J21" s="114">
        <v>1</v>
      </c>
      <c r="K21" s="114">
        <v>2</v>
      </c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  <c r="IO21" s="153"/>
      <c r="IP21" s="153"/>
      <c r="IQ21" s="153"/>
      <c r="IR21" s="153"/>
      <c r="IS21" s="153"/>
    </row>
    <row r="22" spans="1:273" s="155" customFormat="1" ht="16.5">
      <c r="A22" s="304" t="s">
        <v>369</v>
      </c>
      <c r="B22" s="114">
        <v>5</v>
      </c>
      <c r="C22" s="114">
        <v>3</v>
      </c>
      <c r="D22" s="114">
        <v>2</v>
      </c>
      <c r="E22" s="114">
        <v>3</v>
      </c>
      <c r="F22" s="114">
        <v>4</v>
      </c>
      <c r="G22" s="114">
        <v>5</v>
      </c>
      <c r="H22" s="114">
        <v>2</v>
      </c>
      <c r="I22" s="114">
        <v>3</v>
      </c>
      <c r="J22" s="114" t="s">
        <v>163</v>
      </c>
      <c r="K22" s="114">
        <v>2</v>
      </c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  <c r="IO22" s="153"/>
      <c r="IP22" s="153"/>
      <c r="IQ22" s="153"/>
      <c r="IR22" s="153"/>
      <c r="IS22" s="153"/>
    </row>
    <row r="23" spans="1:273" s="155" customFormat="1" ht="16.5">
      <c r="A23" s="304" t="s">
        <v>370</v>
      </c>
      <c r="B23" s="114" t="s">
        <v>163</v>
      </c>
      <c r="C23" s="114">
        <v>1</v>
      </c>
      <c r="D23" s="114" t="s">
        <v>163</v>
      </c>
      <c r="E23" s="114" t="s">
        <v>163</v>
      </c>
      <c r="F23" s="114">
        <v>1</v>
      </c>
      <c r="G23" s="114" t="s">
        <v>163</v>
      </c>
      <c r="H23" s="114">
        <v>1</v>
      </c>
      <c r="I23" s="114" t="s">
        <v>163</v>
      </c>
      <c r="J23" s="114" t="s">
        <v>163</v>
      </c>
      <c r="K23" s="114" t="s">
        <v>165</v>
      </c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  <c r="IO23" s="153"/>
      <c r="IP23" s="153"/>
      <c r="IQ23" s="153"/>
      <c r="IR23" s="153"/>
      <c r="IS23" s="153"/>
    </row>
    <row r="24" spans="1:273" s="155" customFormat="1" ht="19.5" customHeight="1">
      <c r="A24" s="305" t="s">
        <v>308</v>
      </c>
      <c r="B24" s="306">
        <v>6</v>
      </c>
      <c r="C24" s="306">
        <v>6</v>
      </c>
      <c r="D24" s="306">
        <v>5</v>
      </c>
      <c r="E24" s="306">
        <v>7</v>
      </c>
      <c r="F24" s="306">
        <v>5</v>
      </c>
      <c r="G24" s="306">
        <v>8</v>
      </c>
      <c r="H24" s="306">
        <v>2</v>
      </c>
      <c r="I24" s="306" t="s">
        <v>163</v>
      </c>
      <c r="J24" s="306" t="s">
        <v>163</v>
      </c>
      <c r="K24" s="306">
        <v>0</v>
      </c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  <c r="IO24" s="153"/>
      <c r="IP24" s="153"/>
      <c r="IQ24" s="153"/>
      <c r="IR24" s="153"/>
      <c r="IS24" s="153"/>
    </row>
    <row r="25" spans="1:273" s="153" customFormat="1" ht="19.5" customHeight="1">
      <c r="A25" s="149" t="s">
        <v>307</v>
      </c>
      <c r="G25" s="152"/>
      <c r="H25" s="154"/>
      <c r="I25" s="154"/>
      <c r="J25" s="154"/>
      <c r="K25" s="154"/>
    </row>
    <row r="26" spans="1:273" s="153" customFormat="1" ht="22.7" customHeight="1">
      <c r="A26" s="565" t="s">
        <v>321</v>
      </c>
      <c r="B26" s="565"/>
      <c r="C26" s="565"/>
      <c r="D26" s="565"/>
      <c r="E26" s="565"/>
      <c r="F26" s="565"/>
      <c r="G26" s="565"/>
      <c r="H26" s="565"/>
      <c r="I26" s="565"/>
      <c r="J26" s="565"/>
      <c r="K26" s="565"/>
    </row>
    <row r="27" spans="1:273" ht="15.75">
      <c r="A27" s="303"/>
      <c r="B27" s="195" t="s">
        <v>60</v>
      </c>
      <c r="C27" s="195" t="s">
        <v>17</v>
      </c>
      <c r="D27" s="195" t="s">
        <v>15</v>
      </c>
      <c r="E27" s="195" t="s">
        <v>14</v>
      </c>
      <c r="F27" s="195" t="s">
        <v>12</v>
      </c>
      <c r="G27" s="195" t="s">
        <v>10</v>
      </c>
      <c r="H27" s="195" t="s">
        <v>8</v>
      </c>
      <c r="I27" s="195" t="s">
        <v>6</v>
      </c>
      <c r="J27" s="195" t="s">
        <v>4</v>
      </c>
      <c r="K27" s="195" t="s">
        <v>2</v>
      </c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  <c r="DM27" s="148"/>
      <c r="DN27" s="148"/>
      <c r="DO27" s="148"/>
      <c r="DP27" s="148"/>
      <c r="DQ27" s="148"/>
      <c r="DR27" s="148"/>
      <c r="DS27" s="148"/>
      <c r="DT27" s="148"/>
      <c r="DU27" s="148"/>
      <c r="DV27" s="148"/>
      <c r="DW27" s="148"/>
      <c r="DX27" s="148"/>
      <c r="DY27" s="148"/>
      <c r="DZ27" s="148"/>
      <c r="EA27" s="148"/>
      <c r="EB27" s="148"/>
      <c r="EC27" s="148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8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8"/>
      <c r="FF27" s="148"/>
      <c r="FG27" s="148"/>
      <c r="FH27" s="148"/>
      <c r="FI27" s="148"/>
      <c r="FJ27" s="148"/>
      <c r="FK27" s="148"/>
      <c r="FL27" s="148"/>
      <c r="FM27" s="148"/>
      <c r="FN27" s="148"/>
      <c r="FO27" s="148"/>
      <c r="FP27" s="148"/>
      <c r="FQ27" s="148"/>
      <c r="FR27" s="148"/>
      <c r="FS27" s="148"/>
      <c r="FT27" s="148"/>
      <c r="FU27" s="148"/>
      <c r="FV27" s="148"/>
      <c r="FW27" s="148"/>
      <c r="FX27" s="148"/>
      <c r="FY27" s="148"/>
      <c r="FZ27" s="148"/>
      <c r="GA27" s="148"/>
      <c r="GB27" s="148"/>
      <c r="GC27" s="148"/>
      <c r="GD27" s="148"/>
      <c r="GE27" s="148"/>
      <c r="GF27" s="148"/>
      <c r="GG27" s="148"/>
      <c r="GH27" s="148"/>
      <c r="GI27" s="148"/>
      <c r="GJ27" s="148"/>
      <c r="GK27" s="148"/>
      <c r="GL27" s="148"/>
      <c r="GM27" s="148"/>
      <c r="GN27" s="148"/>
      <c r="GO27" s="148"/>
      <c r="GP27" s="148"/>
      <c r="GQ27" s="148"/>
      <c r="GR27" s="148"/>
      <c r="GS27" s="148"/>
      <c r="GT27" s="148"/>
      <c r="GU27" s="148"/>
      <c r="GV27" s="148"/>
      <c r="GW27" s="148"/>
      <c r="GX27" s="148"/>
      <c r="GY27" s="148"/>
      <c r="GZ27" s="148"/>
      <c r="HA27" s="148"/>
      <c r="HB27" s="148"/>
      <c r="HC27" s="148"/>
      <c r="HD27" s="148"/>
      <c r="HE27" s="148"/>
      <c r="HF27" s="148"/>
      <c r="HG27" s="148"/>
      <c r="HH27" s="148"/>
      <c r="HI27" s="148"/>
      <c r="HJ27" s="148"/>
      <c r="HK27" s="148"/>
      <c r="HL27" s="148"/>
      <c r="HM27" s="148"/>
      <c r="HN27" s="148"/>
      <c r="HO27" s="148"/>
      <c r="HP27" s="148"/>
      <c r="HQ27" s="148"/>
      <c r="HR27" s="148"/>
      <c r="HS27" s="148"/>
      <c r="HT27" s="148"/>
      <c r="HU27" s="148"/>
      <c r="HV27" s="148"/>
      <c r="HW27" s="148"/>
      <c r="HX27" s="148"/>
      <c r="HY27" s="148"/>
      <c r="HZ27" s="148"/>
      <c r="IA27" s="148"/>
      <c r="IB27" s="148"/>
      <c r="IC27" s="148"/>
      <c r="ID27" s="148"/>
      <c r="IE27" s="148"/>
      <c r="IF27" s="148"/>
      <c r="IG27" s="148"/>
      <c r="IH27" s="148"/>
      <c r="II27" s="148"/>
      <c r="IJ27" s="148"/>
      <c r="IK27" s="148"/>
      <c r="IL27" s="148"/>
      <c r="IM27" s="148"/>
      <c r="IN27" s="148"/>
      <c r="IO27" s="148"/>
      <c r="IP27" s="148"/>
      <c r="IQ27" s="148"/>
      <c r="IR27" s="148"/>
      <c r="IS27" s="148"/>
      <c r="IT27" s="148"/>
      <c r="IU27" s="148"/>
      <c r="IV27" s="148"/>
      <c r="IW27" s="148"/>
      <c r="IX27" s="148"/>
      <c r="IY27" s="148"/>
      <c r="IZ27" s="148"/>
      <c r="JA27" s="148"/>
      <c r="JB27" s="148"/>
      <c r="JC27" s="148"/>
      <c r="JD27" s="148"/>
      <c r="JE27" s="148"/>
      <c r="JF27" s="148"/>
      <c r="JG27" s="148"/>
      <c r="JH27" s="148"/>
      <c r="JI27" s="148"/>
      <c r="JJ27" s="148"/>
      <c r="JK27" s="148"/>
      <c r="JL27" s="148"/>
      <c r="JM27" s="148"/>
    </row>
    <row r="28" spans="1:273" ht="16.5">
      <c r="A28" s="307" t="s">
        <v>320</v>
      </c>
      <c r="B28" s="308">
        <v>1993</v>
      </c>
      <c r="C28" s="308">
        <v>2105</v>
      </c>
      <c r="D28" s="308">
        <v>2708</v>
      </c>
      <c r="E28" s="308">
        <v>2492</v>
      </c>
      <c r="F28" s="308">
        <v>2340</v>
      </c>
      <c r="G28" s="308">
        <v>2110</v>
      </c>
      <c r="H28" s="308">
        <v>2395</v>
      </c>
      <c r="I28" s="308">
        <v>3742</v>
      </c>
      <c r="J28" s="308">
        <v>2661</v>
      </c>
      <c r="K28" s="308">
        <v>3159</v>
      </c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  <c r="ER28" s="148"/>
      <c r="ES28" s="148"/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148"/>
      <c r="FE28" s="148"/>
      <c r="FF28" s="148"/>
      <c r="FG28" s="148"/>
      <c r="FH28" s="148"/>
      <c r="FI28" s="148"/>
      <c r="FJ28" s="148"/>
      <c r="FK28" s="148"/>
      <c r="FL28" s="148"/>
      <c r="FM28" s="148"/>
      <c r="FN28" s="148"/>
      <c r="FO28" s="148"/>
      <c r="FP28" s="148"/>
      <c r="FQ28" s="148"/>
      <c r="FR28" s="148"/>
      <c r="FS28" s="148"/>
      <c r="FT28" s="148"/>
      <c r="FU28" s="148"/>
      <c r="FV28" s="148"/>
      <c r="FW28" s="148"/>
      <c r="FX28" s="148"/>
      <c r="FY28" s="148"/>
      <c r="FZ28" s="148"/>
      <c r="GA28" s="148"/>
      <c r="GB28" s="148"/>
      <c r="GC28" s="148"/>
      <c r="GD28" s="148"/>
      <c r="GE28" s="148"/>
    </row>
    <row r="29" spans="1:273" ht="16.5">
      <c r="A29" s="304" t="s">
        <v>319</v>
      </c>
      <c r="B29" s="309">
        <v>45</v>
      </c>
      <c r="C29" s="309">
        <v>50</v>
      </c>
      <c r="D29" s="309">
        <v>83</v>
      </c>
      <c r="E29" s="309">
        <v>100</v>
      </c>
      <c r="F29" s="309">
        <v>150</v>
      </c>
      <c r="G29" s="309">
        <v>230</v>
      </c>
      <c r="H29" s="309">
        <v>379</v>
      </c>
      <c r="I29" s="309">
        <v>1802</v>
      </c>
      <c r="J29" s="309">
        <v>717</v>
      </c>
      <c r="K29" s="309">
        <v>850</v>
      </c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  <c r="ER29" s="148"/>
      <c r="ES29" s="148"/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148"/>
      <c r="FE29" s="148"/>
      <c r="FF29" s="148"/>
      <c r="FG29" s="148"/>
      <c r="FH29" s="148"/>
      <c r="FI29" s="148"/>
      <c r="FJ29" s="148"/>
      <c r="FK29" s="148"/>
      <c r="FL29" s="148"/>
      <c r="FM29" s="148"/>
      <c r="FN29" s="148"/>
      <c r="FO29" s="148"/>
      <c r="FP29" s="148"/>
      <c r="FQ29" s="148"/>
      <c r="FR29" s="148"/>
      <c r="FS29" s="148"/>
      <c r="FT29" s="148"/>
      <c r="FU29" s="148"/>
      <c r="FV29" s="148"/>
      <c r="FW29" s="148"/>
      <c r="FX29" s="148"/>
      <c r="FY29" s="148"/>
      <c r="FZ29" s="148"/>
      <c r="GA29" s="148"/>
      <c r="GB29" s="148"/>
      <c r="GC29" s="148"/>
      <c r="GD29" s="148"/>
      <c r="GE29" s="148"/>
    </row>
    <row r="30" spans="1:273" ht="15.75">
      <c r="A30" s="304" t="s">
        <v>365</v>
      </c>
      <c r="B30" s="309">
        <v>158</v>
      </c>
      <c r="C30" s="309">
        <v>418</v>
      </c>
      <c r="D30" s="309">
        <v>284</v>
      </c>
      <c r="E30" s="309">
        <v>280</v>
      </c>
      <c r="F30" s="309">
        <v>285</v>
      </c>
      <c r="G30" s="309">
        <v>372</v>
      </c>
      <c r="H30" s="309">
        <v>508</v>
      </c>
      <c r="I30" s="309">
        <v>462</v>
      </c>
      <c r="J30" s="309">
        <v>582</v>
      </c>
      <c r="K30" s="309">
        <v>739</v>
      </c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8"/>
      <c r="ER30" s="148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8"/>
      <c r="FG30" s="148"/>
      <c r="FH30" s="148"/>
      <c r="FI30" s="148"/>
      <c r="FJ30" s="148"/>
      <c r="FK30" s="148"/>
      <c r="FL30" s="148"/>
      <c r="FM30" s="148"/>
      <c r="FN30" s="148"/>
      <c r="FO30" s="148"/>
      <c r="FP30" s="148"/>
      <c r="FQ30" s="148"/>
      <c r="FR30" s="148"/>
      <c r="FS30" s="148"/>
      <c r="FT30" s="148"/>
      <c r="FU30" s="148"/>
      <c r="FV30" s="148"/>
      <c r="FW30" s="148"/>
      <c r="FX30" s="148"/>
      <c r="FY30" s="148"/>
      <c r="FZ30" s="148"/>
      <c r="GA30" s="148"/>
      <c r="GB30" s="148"/>
      <c r="GC30" s="148"/>
      <c r="GD30" s="148"/>
      <c r="GE30" s="148"/>
    </row>
    <row r="31" spans="1:273" ht="15.75">
      <c r="A31" s="304" t="s">
        <v>364</v>
      </c>
      <c r="B31" s="309">
        <v>636</v>
      </c>
      <c r="C31" s="309">
        <v>655</v>
      </c>
      <c r="D31" s="309">
        <v>825</v>
      </c>
      <c r="E31" s="309">
        <v>894</v>
      </c>
      <c r="F31" s="309">
        <v>680</v>
      </c>
      <c r="G31" s="309">
        <v>491</v>
      </c>
      <c r="H31" s="309">
        <v>519</v>
      </c>
      <c r="I31" s="309">
        <v>644</v>
      </c>
      <c r="J31" s="309">
        <v>553</v>
      </c>
      <c r="K31" s="309">
        <v>524</v>
      </c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148"/>
      <c r="DL31" s="148"/>
      <c r="DM31" s="148"/>
      <c r="DN31" s="148"/>
      <c r="DO31" s="148"/>
      <c r="DP31" s="148"/>
      <c r="DQ31" s="148"/>
      <c r="DR31" s="148"/>
      <c r="DS31" s="148"/>
      <c r="DT31" s="148"/>
      <c r="DU31" s="148"/>
      <c r="DV31" s="148"/>
      <c r="DW31" s="148"/>
      <c r="DX31" s="148"/>
      <c r="DY31" s="148"/>
      <c r="DZ31" s="148"/>
      <c r="EA31" s="148"/>
      <c r="EB31" s="148"/>
      <c r="EC31" s="148"/>
      <c r="ED31" s="148"/>
      <c r="EE31" s="148"/>
      <c r="EF31" s="148"/>
      <c r="EG31" s="148"/>
      <c r="EH31" s="148"/>
      <c r="EI31" s="148"/>
      <c r="EJ31" s="148"/>
      <c r="EK31" s="148"/>
      <c r="EL31" s="148"/>
      <c r="EM31" s="148"/>
      <c r="EN31" s="148"/>
      <c r="EO31" s="148"/>
      <c r="EP31" s="148"/>
      <c r="EQ31" s="148"/>
      <c r="ER31" s="148"/>
      <c r="ES31" s="148"/>
      <c r="ET31" s="148"/>
      <c r="EU31" s="148"/>
      <c r="EV31" s="148"/>
      <c r="EW31" s="148"/>
      <c r="EX31" s="148"/>
      <c r="EY31" s="148"/>
      <c r="EZ31" s="148"/>
      <c r="FA31" s="148"/>
      <c r="FB31" s="148"/>
      <c r="FC31" s="148"/>
      <c r="FD31" s="148"/>
      <c r="FE31" s="148"/>
      <c r="FF31" s="148"/>
      <c r="FG31" s="148"/>
      <c r="FH31" s="148"/>
      <c r="FI31" s="148"/>
      <c r="FJ31" s="148"/>
      <c r="FK31" s="148"/>
      <c r="FL31" s="148"/>
      <c r="FM31" s="148"/>
      <c r="FN31" s="148"/>
      <c r="FO31" s="148"/>
      <c r="FP31" s="148"/>
      <c r="FQ31" s="148"/>
      <c r="FR31" s="148"/>
      <c r="FS31" s="148"/>
      <c r="FT31" s="148"/>
      <c r="FU31" s="148"/>
      <c r="FV31" s="148"/>
      <c r="FW31" s="148"/>
      <c r="FX31" s="148"/>
      <c r="FY31" s="148"/>
      <c r="FZ31" s="148"/>
      <c r="GA31" s="148"/>
      <c r="GB31" s="148"/>
      <c r="GC31" s="148"/>
      <c r="GD31" s="148"/>
      <c r="GE31" s="148"/>
    </row>
    <row r="32" spans="1:273" ht="16.5">
      <c r="A32" s="304" t="s">
        <v>371</v>
      </c>
      <c r="B32" s="309">
        <v>204</v>
      </c>
      <c r="C32" s="309">
        <v>324</v>
      </c>
      <c r="D32" s="309">
        <v>363</v>
      </c>
      <c r="E32" s="309">
        <v>501</v>
      </c>
      <c r="F32" s="309">
        <v>526</v>
      </c>
      <c r="G32" s="309">
        <v>354</v>
      </c>
      <c r="H32" s="309">
        <v>429</v>
      </c>
      <c r="I32" s="309">
        <v>337</v>
      </c>
      <c r="J32" s="309">
        <v>332</v>
      </c>
      <c r="K32" s="309">
        <v>383</v>
      </c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  <c r="DB32" s="148"/>
      <c r="DC32" s="148"/>
      <c r="DD32" s="148"/>
      <c r="DE32" s="148"/>
      <c r="DF32" s="148"/>
      <c r="DG32" s="148"/>
      <c r="DH32" s="148"/>
      <c r="DI32" s="148"/>
      <c r="DJ32" s="148"/>
      <c r="DK32" s="148"/>
      <c r="DL32" s="148"/>
      <c r="DM32" s="148"/>
      <c r="DN32" s="148"/>
      <c r="DO32" s="148"/>
      <c r="DP32" s="148"/>
      <c r="DQ32" s="148"/>
      <c r="DR32" s="148"/>
      <c r="DS32" s="148"/>
      <c r="DT32" s="148"/>
      <c r="DU32" s="148"/>
      <c r="DV32" s="148"/>
      <c r="DW32" s="148"/>
      <c r="DX32" s="148"/>
      <c r="DY32" s="148"/>
      <c r="DZ32" s="148"/>
      <c r="EA32" s="148"/>
      <c r="EB32" s="148"/>
      <c r="EC32" s="148"/>
      <c r="ED32" s="148"/>
      <c r="EE32" s="148"/>
      <c r="EF32" s="148"/>
      <c r="EG32" s="148"/>
      <c r="EH32" s="148"/>
      <c r="EI32" s="148"/>
      <c r="EJ32" s="148"/>
      <c r="EK32" s="148"/>
      <c r="EL32" s="148"/>
      <c r="EM32" s="148"/>
      <c r="EN32" s="148"/>
      <c r="EO32" s="148"/>
      <c r="EP32" s="148"/>
      <c r="EQ32" s="148"/>
      <c r="ER32" s="148"/>
      <c r="ES32" s="148"/>
      <c r="ET32" s="148"/>
      <c r="EU32" s="148"/>
      <c r="EV32" s="148"/>
      <c r="EW32" s="148"/>
      <c r="EX32" s="148"/>
      <c r="EY32" s="148"/>
      <c r="EZ32" s="148"/>
      <c r="FA32" s="148"/>
      <c r="FB32" s="148"/>
      <c r="FC32" s="148"/>
      <c r="FD32" s="148"/>
      <c r="FE32" s="148"/>
      <c r="FF32" s="148"/>
      <c r="FG32" s="148"/>
      <c r="FH32" s="148"/>
      <c r="FI32" s="148"/>
      <c r="FJ32" s="148"/>
      <c r="FK32" s="148"/>
      <c r="FL32" s="148"/>
      <c r="FM32" s="148"/>
      <c r="FN32" s="148"/>
      <c r="FO32" s="148"/>
      <c r="FP32" s="148"/>
      <c r="FQ32" s="148"/>
      <c r="FR32" s="148"/>
      <c r="FS32" s="148"/>
      <c r="FT32" s="148"/>
      <c r="FU32" s="148"/>
      <c r="FV32" s="148"/>
      <c r="FW32" s="148"/>
      <c r="FX32" s="148"/>
      <c r="FY32" s="148"/>
      <c r="FZ32" s="148"/>
      <c r="GA32" s="148"/>
      <c r="GB32" s="148"/>
      <c r="GC32" s="148"/>
      <c r="GD32" s="148"/>
      <c r="GE32" s="148"/>
    </row>
    <row r="33" spans="1:263" ht="15.75" customHeight="1">
      <c r="A33" s="304" t="s">
        <v>372</v>
      </c>
      <c r="B33" s="309">
        <v>306</v>
      </c>
      <c r="C33" s="309">
        <v>189</v>
      </c>
      <c r="D33" s="309">
        <v>528</v>
      </c>
      <c r="E33" s="309">
        <v>152</v>
      </c>
      <c r="F33" s="309">
        <v>134</v>
      </c>
      <c r="G33" s="309">
        <v>34</v>
      </c>
      <c r="H33" s="309">
        <v>27</v>
      </c>
      <c r="I33" s="309">
        <v>82</v>
      </c>
      <c r="J33" s="309">
        <v>125</v>
      </c>
      <c r="K33" s="309">
        <v>161</v>
      </c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8"/>
      <c r="DN33" s="148"/>
      <c r="DO33" s="148"/>
      <c r="DP33" s="148"/>
      <c r="DQ33" s="148"/>
      <c r="DR33" s="148"/>
      <c r="DS33" s="148"/>
      <c r="DT33" s="148"/>
      <c r="DU33" s="148"/>
      <c r="DV33" s="148"/>
      <c r="DW33" s="148"/>
      <c r="DX33" s="148"/>
      <c r="DY33" s="148"/>
      <c r="DZ33" s="148"/>
      <c r="EA33" s="148"/>
      <c r="EB33" s="148"/>
      <c r="EC33" s="148"/>
      <c r="ED33" s="148"/>
      <c r="EE33" s="148"/>
      <c r="EF33" s="148"/>
      <c r="EG33" s="148"/>
      <c r="EH33" s="148"/>
      <c r="EI33" s="148"/>
      <c r="EJ33" s="148"/>
      <c r="EK33" s="148"/>
      <c r="EL33" s="148"/>
      <c r="EM33" s="148"/>
      <c r="EN33" s="148"/>
      <c r="EO33" s="148"/>
      <c r="EP33" s="148"/>
      <c r="EQ33" s="148"/>
      <c r="ER33" s="148"/>
      <c r="ES33" s="148"/>
      <c r="ET33" s="148"/>
      <c r="EU33" s="148"/>
      <c r="EV33" s="148"/>
      <c r="EW33" s="148"/>
      <c r="EX33" s="148"/>
      <c r="EY33" s="148"/>
      <c r="EZ33" s="148"/>
      <c r="FA33" s="148"/>
      <c r="FB33" s="148"/>
      <c r="FC33" s="148"/>
      <c r="FD33" s="148"/>
      <c r="FE33" s="148"/>
      <c r="FF33" s="148"/>
      <c r="FG33" s="148"/>
      <c r="FH33" s="148"/>
      <c r="FI33" s="148"/>
      <c r="FJ33" s="148"/>
      <c r="FK33" s="148"/>
      <c r="FL33" s="148"/>
      <c r="FM33" s="148"/>
      <c r="FN33" s="148"/>
      <c r="FO33" s="148"/>
      <c r="FP33" s="148"/>
      <c r="FQ33" s="148"/>
      <c r="FR33" s="148"/>
      <c r="FS33" s="148"/>
      <c r="FT33" s="148"/>
      <c r="FU33" s="148"/>
      <c r="FV33" s="148"/>
      <c r="FW33" s="148"/>
      <c r="FX33" s="148"/>
      <c r="FY33" s="148"/>
      <c r="FZ33" s="148"/>
      <c r="GA33" s="148"/>
      <c r="GB33" s="148"/>
      <c r="GC33" s="148"/>
      <c r="GD33" s="148"/>
      <c r="GE33" s="148"/>
    </row>
    <row r="34" spans="1:263" ht="16.5">
      <c r="A34" s="304" t="s">
        <v>318</v>
      </c>
      <c r="B34" s="309">
        <v>133</v>
      </c>
      <c r="C34" s="309">
        <v>68</v>
      </c>
      <c r="D34" s="309">
        <v>118</v>
      </c>
      <c r="E34" s="309">
        <v>124</v>
      </c>
      <c r="F34" s="309">
        <v>75</v>
      </c>
      <c r="G34" s="309">
        <v>109</v>
      </c>
      <c r="H34" s="309">
        <v>72</v>
      </c>
      <c r="I34" s="309">
        <v>102</v>
      </c>
      <c r="J34" s="309">
        <v>57</v>
      </c>
      <c r="K34" s="309">
        <v>127</v>
      </c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  <c r="DB34" s="148"/>
      <c r="DC34" s="148"/>
      <c r="DD34" s="148"/>
      <c r="DE34" s="148"/>
      <c r="DF34" s="148"/>
      <c r="DG34" s="148"/>
      <c r="DH34" s="148"/>
      <c r="DI34" s="148"/>
      <c r="DJ34" s="148"/>
      <c r="DK34" s="148"/>
      <c r="DL34" s="148"/>
      <c r="DM34" s="148"/>
      <c r="DN34" s="148"/>
      <c r="DO34" s="148"/>
      <c r="DP34" s="148"/>
      <c r="DQ34" s="148"/>
      <c r="DR34" s="148"/>
      <c r="DS34" s="148"/>
      <c r="DT34" s="148"/>
      <c r="DU34" s="148"/>
      <c r="DV34" s="148"/>
      <c r="DW34" s="148"/>
      <c r="DX34" s="148"/>
      <c r="DY34" s="148"/>
      <c r="DZ34" s="148"/>
      <c r="EA34" s="148"/>
      <c r="EB34" s="148"/>
      <c r="EC34" s="148"/>
      <c r="ED34" s="148"/>
      <c r="EE34" s="148"/>
      <c r="EF34" s="148"/>
      <c r="EG34" s="148"/>
      <c r="EH34" s="148"/>
      <c r="EI34" s="148"/>
      <c r="EJ34" s="148"/>
      <c r="EK34" s="148"/>
      <c r="EL34" s="148"/>
      <c r="EM34" s="148"/>
      <c r="EN34" s="148"/>
      <c r="EO34" s="148"/>
      <c r="EP34" s="148"/>
      <c r="EQ34" s="148"/>
      <c r="ER34" s="148"/>
      <c r="ES34" s="148"/>
      <c r="ET34" s="148"/>
      <c r="EU34" s="148"/>
      <c r="EV34" s="148"/>
      <c r="EW34" s="148"/>
      <c r="EX34" s="148"/>
      <c r="EY34" s="148"/>
      <c r="EZ34" s="148"/>
      <c r="FA34" s="148"/>
      <c r="FB34" s="148"/>
      <c r="FC34" s="148"/>
      <c r="FD34" s="148"/>
      <c r="FE34" s="148"/>
      <c r="FF34" s="148"/>
      <c r="FG34" s="148"/>
      <c r="FH34" s="148"/>
      <c r="FI34" s="148"/>
      <c r="FJ34" s="148"/>
      <c r="FK34" s="148"/>
      <c r="FL34" s="148"/>
      <c r="FM34" s="148"/>
      <c r="FN34" s="148"/>
      <c r="FO34" s="148"/>
      <c r="FP34" s="148"/>
      <c r="FQ34" s="148"/>
      <c r="FR34" s="148"/>
      <c r="FS34" s="148"/>
      <c r="FT34" s="148"/>
      <c r="FU34" s="148"/>
      <c r="FV34" s="148"/>
      <c r="FW34" s="148"/>
      <c r="FX34" s="148"/>
      <c r="FY34" s="148"/>
      <c r="FZ34" s="148"/>
      <c r="GA34" s="148"/>
      <c r="GB34" s="148"/>
      <c r="GC34" s="148"/>
      <c r="GD34" s="148"/>
      <c r="GE34" s="148"/>
    </row>
    <row r="35" spans="1:263" ht="16.5">
      <c r="A35" s="304" t="s">
        <v>317</v>
      </c>
      <c r="B35" s="309">
        <v>76</v>
      </c>
      <c r="C35" s="309">
        <v>86</v>
      </c>
      <c r="D35" s="309">
        <v>120</v>
      </c>
      <c r="E35" s="309">
        <v>57</v>
      </c>
      <c r="F35" s="309">
        <v>62</v>
      </c>
      <c r="G35" s="309">
        <v>77</v>
      </c>
      <c r="H35" s="309">
        <v>118</v>
      </c>
      <c r="I35" s="309">
        <v>62</v>
      </c>
      <c r="J35" s="309">
        <v>62</v>
      </c>
      <c r="K35" s="309">
        <v>89</v>
      </c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8"/>
      <c r="EZ35" s="148"/>
      <c r="FA35" s="148"/>
      <c r="FB35" s="148"/>
      <c r="FC35" s="148"/>
      <c r="FD35" s="148"/>
      <c r="FE35" s="148"/>
      <c r="FF35" s="148"/>
      <c r="FG35" s="148"/>
      <c r="FH35" s="148"/>
      <c r="FI35" s="148"/>
      <c r="FJ35" s="148"/>
      <c r="FK35" s="148"/>
      <c r="FL35" s="148"/>
      <c r="FM35" s="148"/>
      <c r="FN35" s="148"/>
      <c r="FO35" s="148"/>
      <c r="FP35" s="148"/>
      <c r="FQ35" s="148"/>
      <c r="FR35" s="148"/>
      <c r="FS35" s="148"/>
      <c r="FT35" s="148"/>
      <c r="FU35" s="148"/>
      <c r="FV35" s="148"/>
      <c r="FW35" s="148"/>
      <c r="FX35" s="148"/>
      <c r="FY35" s="148"/>
      <c r="FZ35" s="148"/>
      <c r="GA35" s="148"/>
      <c r="GB35" s="148"/>
      <c r="GC35" s="148"/>
      <c r="GD35" s="148"/>
      <c r="GE35" s="148"/>
    </row>
    <row r="36" spans="1:263" ht="16.5">
      <c r="A36" s="304" t="s">
        <v>316</v>
      </c>
      <c r="B36" s="309">
        <v>126</v>
      </c>
      <c r="C36" s="309">
        <v>75</v>
      </c>
      <c r="D36" s="309">
        <v>89</v>
      </c>
      <c r="E36" s="309">
        <v>72</v>
      </c>
      <c r="F36" s="309">
        <v>137</v>
      </c>
      <c r="G36" s="309">
        <v>89</v>
      </c>
      <c r="H36" s="309">
        <v>81</v>
      </c>
      <c r="I36" s="309">
        <v>66</v>
      </c>
      <c r="J36" s="309">
        <v>64</v>
      </c>
      <c r="K36" s="309">
        <v>74</v>
      </c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  <c r="ER36" s="148"/>
      <c r="ES36" s="148"/>
      <c r="ET36" s="148"/>
      <c r="EU36" s="148"/>
      <c r="EV36" s="148"/>
      <c r="EW36" s="148"/>
      <c r="EX36" s="148"/>
      <c r="EY36" s="148"/>
      <c r="EZ36" s="148"/>
      <c r="FA36" s="148"/>
      <c r="FB36" s="148"/>
      <c r="FC36" s="148"/>
      <c r="FD36" s="148"/>
      <c r="FE36" s="148"/>
      <c r="FF36" s="148"/>
      <c r="FG36" s="148"/>
      <c r="FH36" s="148"/>
      <c r="FI36" s="148"/>
      <c r="FJ36" s="148"/>
      <c r="FK36" s="148"/>
      <c r="FL36" s="148"/>
      <c r="FM36" s="148"/>
      <c r="FN36" s="148"/>
      <c r="FO36" s="148"/>
      <c r="FP36" s="148"/>
      <c r="FQ36" s="148"/>
      <c r="FR36" s="148"/>
      <c r="FS36" s="148"/>
      <c r="FT36" s="148"/>
      <c r="FU36" s="148"/>
      <c r="FV36" s="148"/>
      <c r="FW36" s="148"/>
      <c r="FX36" s="148"/>
      <c r="FY36" s="148"/>
      <c r="FZ36" s="148"/>
      <c r="GA36" s="148"/>
      <c r="GB36" s="148"/>
      <c r="GC36" s="148"/>
      <c r="GD36" s="148"/>
      <c r="GE36" s="148"/>
      <c r="GF36" s="148"/>
      <c r="GG36" s="148"/>
      <c r="GH36" s="148"/>
      <c r="GI36" s="148"/>
      <c r="GJ36" s="148"/>
      <c r="GK36" s="148"/>
      <c r="GL36" s="148"/>
      <c r="GM36" s="148"/>
      <c r="GN36" s="148"/>
      <c r="GO36" s="148"/>
      <c r="GP36" s="148"/>
      <c r="GQ36" s="148"/>
      <c r="GR36" s="148"/>
      <c r="GS36" s="148"/>
      <c r="GT36" s="148"/>
      <c r="GU36" s="148"/>
      <c r="GV36" s="148"/>
      <c r="GW36" s="148"/>
      <c r="GX36" s="148"/>
      <c r="GY36" s="148"/>
      <c r="GZ36" s="148"/>
      <c r="HA36" s="148"/>
      <c r="HB36" s="148"/>
      <c r="HC36" s="148"/>
      <c r="HD36" s="148"/>
      <c r="HE36" s="148"/>
      <c r="HF36" s="148"/>
      <c r="HG36" s="148"/>
      <c r="HH36" s="148"/>
      <c r="HI36" s="148"/>
      <c r="HJ36" s="148"/>
      <c r="HK36" s="148"/>
      <c r="HL36" s="148"/>
      <c r="HM36" s="148"/>
      <c r="HN36" s="148"/>
      <c r="HO36" s="148"/>
      <c r="HP36" s="148"/>
      <c r="HQ36" s="148"/>
      <c r="HR36" s="148"/>
      <c r="HS36" s="148"/>
      <c r="HT36" s="148"/>
      <c r="HU36" s="148"/>
      <c r="HV36" s="148"/>
      <c r="HW36" s="148"/>
      <c r="HX36" s="148"/>
      <c r="HY36" s="148"/>
      <c r="HZ36" s="148"/>
      <c r="IA36" s="148"/>
      <c r="IB36" s="148"/>
      <c r="IC36" s="148"/>
      <c r="ID36" s="148"/>
      <c r="IE36" s="148"/>
      <c r="IF36" s="148"/>
      <c r="IG36" s="148"/>
      <c r="IH36" s="148"/>
      <c r="II36" s="148"/>
      <c r="IJ36" s="148"/>
      <c r="IK36" s="148"/>
      <c r="IL36" s="148"/>
      <c r="IM36" s="148"/>
      <c r="IN36" s="148"/>
      <c r="IO36" s="148"/>
      <c r="IP36" s="148"/>
      <c r="IQ36" s="148"/>
      <c r="IR36" s="148"/>
      <c r="IS36" s="148"/>
      <c r="IT36" s="148"/>
      <c r="IU36" s="148"/>
      <c r="IV36" s="148"/>
      <c r="IW36" s="148"/>
      <c r="IX36" s="148"/>
      <c r="IY36" s="148"/>
      <c r="IZ36" s="148"/>
      <c r="JA36" s="148"/>
      <c r="JB36" s="148"/>
    </row>
    <row r="37" spans="1:263" s="150" customFormat="1" ht="16.5">
      <c r="A37" s="304" t="s">
        <v>315</v>
      </c>
      <c r="B37" s="309" t="s">
        <v>163</v>
      </c>
      <c r="C37" s="309" t="s">
        <v>163</v>
      </c>
      <c r="D37" s="309" t="s">
        <v>163</v>
      </c>
      <c r="E37" s="309">
        <v>8</v>
      </c>
      <c r="F37" s="309">
        <v>38</v>
      </c>
      <c r="G37" s="309">
        <v>48</v>
      </c>
      <c r="H37" s="309">
        <v>50</v>
      </c>
      <c r="I37" s="309">
        <v>68</v>
      </c>
      <c r="J37" s="309">
        <v>42</v>
      </c>
      <c r="K37" s="309">
        <v>53</v>
      </c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  <c r="IW37" s="152"/>
      <c r="IX37" s="152"/>
      <c r="IY37" s="152"/>
      <c r="IZ37" s="152"/>
      <c r="JA37" s="152"/>
      <c r="JB37" s="152"/>
      <c r="JC37" s="151"/>
    </row>
    <row r="38" spans="1:263" s="150" customFormat="1" ht="16.5">
      <c r="A38" s="304" t="s">
        <v>314</v>
      </c>
      <c r="B38" s="309">
        <v>127</v>
      </c>
      <c r="C38" s="309">
        <v>117</v>
      </c>
      <c r="D38" s="309">
        <v>91</v>
      </c>
      <c r="E38" s="309">
        <v>58</v>
      </c>
      <c r="F38" s="309">
        <v>76</v>
      </c>
      <c r="G38" s="309">
        <v>137</v>
      </c>
      <c r="H38" s="309">
        <v>53</v>
      </c>
      <c r="I38" s="309">
        <v>26</v>
      </c>
      <c r="J38" s="309">
        <v>39</v>
      </c>
      <c r="K38" s="309">
        <v>51</v>
      </c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  <c r="IW38" s="152"/>
      <c r="IX38" s="152"/>
      <c r="IY38" s="152"/>
      <c r="IZ38" s="152"/>
      <c r="JA38" s="152"/>
      <c r="JB38" s="152"/>
      <c r="JC38" s="151"/>
    </row>
    <row r="39" spans="1:263" s="150" customFormat="1" ht="16.5">
      <c r="A39" s="304" t="s">
        <v>313</v>
      </c>
      <c r="B39" s="310">
        <v>17</v>
      </c>
      <c r="C39" s="310">
        <v>15</v>
      </c>
      <c r="D39" s="310">
        <v>36</v>
      </c>
      <c r="E39" s="310">
        <v>38</v>
      </c>
      <c r="F39" s="310">
        <v>22</v>
      </c>
      <c r="G39" s="309">
        <v>9</v>
      </c>
      <c r="H39" s="309">
        <v>6</v>
      </c>
      <c r="I39" s="309">
        <v>15</v>
      </c>
      <c r="J39" s="309">
        <v>15</v>
      </c>
      <c r="K39" s="309">
        <v>23</v>
      </c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  <c r="IW39" s="152"/>
      <c r="IX39" s="152"/>
      <c r="IY39" s="152"/>
      <c r="IZ39" s="152"/>
      <c r="JA39" s="152"/>
      <c r="JB39" s="152"/>
      <c r="JC39" s="151"/>
    </row>
    <row r="40" spans="1:263" s="150" customFormat="1" ht="16.5">
      <c r="A40" s="304" t="s">
        <v>373</v>
      </c>
      <c r="B40" s="309">
        <v>49</v>
      </c>
      <c r="C40" s="309">
        <v>36</v>
      </c>
      <c r="D40" s="309">
        <v>19</v>
      </c>
      <c r="E40" s="309">
        <v>34</v>
      </c>
      <c r="F40" s="309">
        <v>20</v>
      </c>
      <c r="G40" s="309">
        <v>16</v>
      </c>
      <c r="H40" s="309">
        <v>9</v>
      </c>
      <c r="I40" s="309">
        <v>16</v>
      </c>
      <c r="J40" s="309">
        <v>31</v>
      </c>
      <c r="K40" s="309">
        <v>21</v>
      </c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  <c r="IW40" s="152"/>
      <c r="IX40" s="152"/>
      <c r="IY40" s="152"/>
      <c r="IZ40" s="152"/>
      <c r="JA40" s="152"/>
      <c r="JB40" s="152"/>
      <c r="JC40" s="151"/>
    </row>
    <row r="41" spans="1:263" s="150" customFormat="1" ht="16.5">
      <c r="A41" s="304" t="s">
        <v>312</v>
      </c>
      <c r="B41" s="309" t="s">
        <v>163</v>
      </c>
      <c r="C41" s="309" t="s">
        <v>163</v>
      </c>
      <c r="D41" s="309" t="s">
        <v>163</v>
      </c>
      <c r="E41" s="309" t="s">
        <v>163</v>
      </c>
      <c r="F41" s="309" t="s">
        <v>163</v>
      </c>
      <c r="G41" s="309" t="s">
        <v>163</v>
      </c>
      <c r="H41" s="309">
        <v>38</v>
      </c>
      <c r="I41" s="309">
        <v>22</v>
      </c>
      <c r="J41" s="309">
        <v>6</v>
      </c>
      <c r="K41" s="309">
        <v>15</v>
      </c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  <c r="IW41" s="152"/>
      <c r="IX41" s="152"/>
      <c r="IY41" s="152"/>
      <c r="IZ41" s="152"/>
      <c r="JA41" s="152"/>
      <c r="JB41" s="152"/>
      <c r="JC41" s="151"/>
    </row>
    <row r="42" spans="1:263" s="150" customFormat="1" ht="16.5">
      <c r="A42" s="304" t="s">
        <v>311</v>
      </c>
      <c r="B42" s="310">
        <v>25</v>
      </c>
      <c r="C42" s="310">
        <v>38</v>
      </c>
      <c r="D42" s="310">
        <v>35</v>
      </c>
      <c r="E42" s="310">
        <v>49</v>
      </c>
      <c r="F42" s="310">
        <v>56</v>
      </c>
      <c r="G42" s="309">
        <v>42</v>
      </c>
      <c r="H42" s="309">
        <v>48</v>
      </c>
      <c r="I42" s="309">
        <v>10</v>
      </c>
      <c r="J42" s="309">
        <v>8</v>
      </c>
      <c r="K42" s="309">
        <v>14</v>
      </c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2"/>
      <c r="FR42" s="152"/>
      <c r="FS42" s="152"/>
      <c r="FT42" s="152"/>
      <c r="FU42" s="152"/>
      <c r="FV42" s="152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52"/>
      <c r="GH42" s="152"/>
      <c r="GI42" s="152"/>
      <c r="GJ42" s="152"/>
      <c r="GK42" s="152"/>
      <c r="GL42" s="152"/>
      <c r="GM42" s="152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52"/>
      <c r="GY42" s="152"/>
      <c r="GZ42" s="152"/>
      <c r="HA42" s="152"/>
      <c r="HB42" s="152"/>
      <c r="HC42" s="152"/>
      <c r="HD42" s="152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52"/>
      <c r="HP42" s="152"/>
      <c r="HQ42" s="152"/>
      <c r="HR42" s="152"/>
      <c r="HS42" s="152"/>
      <c r="HT42" s="152"/>
      <c r="HU42" s="152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52"/>
      <c r="IG42" s="152"/>
      <c r="IH42" s="152"/>
      <c r="II42" s="152"/>
      <c r="IJ42" s="152"/>
      <c r="IK42" s="152"/>
      <c r="IL42" s="152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  <c r="IW42" s="152"/>
      <c r="IX42" s="152"/>
      <c r="IY42" s="152"/>
      <c r="IZ42" s="152"/>
      <c r="JA42" s="152"/>
      <c r="JB42" s="152"/>
      <c r="JC42" s="151"/>
    </row>
    <row r="43" spans="1:263" s="150" customFormat="1" ht="16.5">
      <c r="A43" s="304" t="s">
        <v>310</v>
      </c>
      <c r="B43" s="310" t="s">
        <v>163</v>
      </c>
      <c r="C43" s="310" t="s">
        <v>163</v>
      </c>
      <c r="D43" s="310">
        <v>15</v>
      </c>
      <c r="E43" s="310">
        <v>54</v>
      </c>
      <c r="F43" s="310">
        <v>6</v>
      </c>
      <c r="G43" s="309">
        <v>18</v>
      </c>
      <c r="H43" s="309">
        <v>12</v>
      </c>
      <c r="I43" s="309">
        <v>4</v>
      </c>
      <c r="J43" s="309">
        <v>2</v>
      </c>
      <c r="K43" s="309">
        <v>14</v>
      </c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52"/>
      <c r="DR43" s="152"/>
      <c r="DS43" s="152"/>
      <c r="DT43" s="152"/>
      <c r="DU43" s="152"/>
      <c r="DV43" s="152"/>
      <c r="DW43" s="152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52"/>
      <c r="EI43" s="152"/>
      <c r="EJ43" s="152"/>
      <c r="EK43" s="152"/>
      <c r="EL43" s="152"/>
      <c r="EM43" s="152"/>
      <c r="EN43" s="152"/>
      <c r="EO43" s="152"/>
      <c r="EP43" s="152"/>
      <c r="EQ43" s="152"/>
      <c r="ER43" s="152"/>
      <c r="ES43" s="152"/>
      <c r="ET43" s="152"/>
      <c r="EU43" s="152"/>
      <c r="EV43" s="152"/>
      <c r="EW43" s="152"/>
      <c r="EX43" s="152"/>
      <c r="EY43" s="152"/>
      <c r="EZ43" s="152"/>
      <c r="FA43" s="152"/>
      <c r="FB43" s="152"/>
      <c r="FC43" s="152"/>
      <c r="FD43" s="152"/>
      <c r="FE43" s="152"/>
      <c r="FF43" s="152"/>
      <c r="FG43" s="152"/>
      <c r="FH43" s="152"/>
      <c r="FI43" s="152"/>
      <c r="FJ43" s="152"/>
      <c r="FK43" s="152"/>
      <c r="FL43" s="152"/>
      <c r="FM43" s="152"/>
      <c r="FN43" s="152"/>
      <c r="FO43" s="152"/>
      <c r="FP43" s="152"/>
      <c r="FQ43" s="152"/>
      <c r="FR43" s="152"/>
      <c r="FS43" s="152"/>
      <c r="FT43" s="152"/>
      <c r="FU43" s="152"/>
      <c r="FV43" s="152"/>
      <c r="FW43" s="152"/>
      <c r="FX43" s="152"/>
      <c r="FY43" s="152"/>
      <c r="FZ43" s="152"/>
      <c r="GA43" s="152"/>
      <c r="GB43" s="152"/>
      <c r="GC43" s="152"/>
      <c r="GD43" s="152"/>
      <c r="GE43" s="152"/>
      <c r="GF43" s="152"/>
      <c r="GG43" s="152"/>
      <c r="GH43" s="152"/>
      <c r="GI43" s="152"/>
      <c r="GJ43" s="152"/>
      <c r="GK43" s="152"/>
      <c r="GL43" s="152"/>
      <c r="GM43" s="152"/>
      <c r="GN43" s="152"/>
      <c r="GO43" s="152"/>
      <c r="GP43" s="152"/>
      <c r="GQ43" s="152"/>
      <c r="GR43" s="152"/>
      <c r="GS43" s="152"/>
      <c r="GT43" s="152"/>
      <c r="GU43" s="152"/>
      <c r="GV43" s="152"/>
      <c r="GW43" s="152"/>
      <c r="GX43" s="152"/>
      <c r="GY43" s="152"/>
      <c r="GZ43" s="152"/>
      <c r="HA43" s="152"/>
      <c r="HB43" s="152"/>
      <c r="HC43" s="152"/>
      <c r="HD43" s="152"/>
      <c r="HE43" s="152"/>
      <c r="HF43" s="152"/>
      <c r="HG43" s="152"/>
      <c r="HH43" s="152"/>
      <c r="HI43" s="152"/>
      <c r="HJ43" s="152"/>
      <c r="HK43" s="152"/>
      <c r="HL43" s="152"/>
      <c r="HM43" s="152"/>
      <c r="HN43" s="152"/>
      <c r="HO43" s="152"/>
      <c r="HP43" s="152"/>
      <c r="HQ43" s="152"/>
      <c r="HR43" s="152"/>
      <c r="HS43" s="152"/>
      <c r="HT43" s="152"/>
      <c r="HU43" s="152"/>
      <c r="HV43" s="152"/>
      <c r="HW43" s="152"/>
      <c r="HX43" s="152"/>
      <c r="HY43" s="152"/>
      <c r="HZ43" s="152"/>
      <c r="IA43" s="152"/>
      <c r="IB43" s="152"/>
      <c r="IC43" s="152"/>
      <c r="ID43" s="152"/>
      <c r="IE43" s="152"/>
      <c r="IF43" s="152"/>
      <c r="IG43" s="152"/>
      <c r="IH43" s="152"/>
      <c r="II43" s="152"/>
      <c r="IJ43" s="152"/>
      <c r="IK43" s="152"/>
      <c r="IL43" s="152"/>
      <c r="IM43" s="152"/>
      <c r="IN43" s="152"/>
      <c r="IO43" s="152"/>
      <c r="IP43" s="152"/>
      <c r="IQ43" s="152"/>
      <c r="IR43" s="152"/>
      <c r="IS43" s="152"/>
      <c r="IT43" s="152"/>
      <c r="IU43" s="152"/>
      <c r="IV43" s="152"/>
      <c r="IW43" s="152"/>
      <c r="IX43" s="152"/>
      <c r="IY43" s="152"/>
      <c r="IZ43" s="152"/>
      <c r="JA43" s="152"/>
      <c r="JB43" s="152"/>
      <c r="JC43" s="151"/>
    </row>
    <row r="44" spans="1:263" s="150" customFormat="1" ht="16.5">
      <c r="A44" s="304" t="s">
        <v>374</v>
      </c>
      <c r="B44" s="310">
        <v>32</v>
      </c>
      <c r="C44" s="310">
        <v>1</v>
      </c>
      <c r="D44" s="310">
        <v>14</v>
      </c>
      <c r="E44" s="310">
        <v>7</v>
      </c>
      <c r="F44" s="310">
        <v>4</v>
      </c>
      <c r="G44" s="309">
        <v>6</v>
      </c>
      <c r="H44" s="309" t="s">
        <v>163</v>
      </c>
      <c r="I44" s="309">
        <v>2</v>
      </c>
      <c r="J44" s="309">
        <v>8</v>
      </c>
      <c r="K44" s="309">
        <v>10</v>
      </c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  <c r="FG44" s="152"/>
      <c r="FH44" s="152"/>
      <c r="FI44" s="152"/>
      <c r="FJ44" s="152"/>
      <c r="FK44" s="152"/>
      <c r="FL44" s="152"/>
      <c r="FM44" s="152"/>
      <c r="FN44" s="152"/>
      <c r="FO44" s="152"/>
      <c r="FP44" s="152"/>
      <c r="FQ44" s="152"/>
      <c r="FR44" s="152"/>
      <c r="FS44" s="152"/>
      <c r="FT44" s="152"/>
      <c r="FU44" s="152"/>
      <c r="FV44" s="152"/>
      <c r="FW44" s="152"/>
      <c r="FX44" s="152"/>
      <c r="FY44" s="152"/>
      <c r="FZ44" s="152"/>
      <c r="GA44" s="152"/>
      <c r="GB44" s="152"/>
      <c r="GC44" s="152"/>
      <c r="GD44" s="152"/>
      <c r="GE44" s="152"/>
      <c r="GF44" s="152"/>
      <c r="GG44" s="152"/>
      <c r="GH44" s="152"/>
      <c r="GI44" s="152"/>
      <c r="GJ44" s="152"/>
      <c r="GK44" s="152"/>
      <c r="GL44" s="152"/>
      <c r="GM44" s="152"/>
      <c r="GN44" s="152"/>
      <c r="GO44" s="152"/>
      <c r="GP44" s="152"/>
      <c r="GQ44" s="152"/>
      <c r="GR44" s="152"/>
      <c r="GS44" s="152"/>
      <c r="GT44" s="152"/>
      <c r="GU44" s="152"/>
      <c r="GV44" s="152"/>
      <c r="GW44" s="152"/>
      <c r="GX44" s="152"/>
      <c r="GY44" s="152"/>
      <c r="GZ44" s="152"/>
      <c r="HA44" s="152"/>
      <c r="HB44" s="152"/>
      <c r="HC44" s="152"/>
      <c r="HD44" s="152"/>
      <c r="HE44" s="152"/>
      <c r="HF44" s="152"/>
      <c r="HG44" s="152"/>
      <c r="HH44" s="152"/>
      <c r="HI44" s="152"/>
      <c r="HJ44" s="152"/>
      <c r="HK44" s="152"/>
      <c r="HL44" s="152"/>
      <c r="HM44" s="152"/>
      <c r="HN44" s="152"/>
      <c r="HO44" s="152"/>
      <c r="HP44" s="152"/>
      <c r="HQ44" s="152"/>
      <c r="HR44" s="152"/>
      <c r="HS44" s="152"/>
      <c r="HT44" s="152"/>
      <c r="HU44" s="152"/>
      <c r="HV44" s="152"/>
      <c r="HW44" s="152"/>
      <c r="HX44" s="152"/>
      <c r="HY44" s="152"/>
      <c r="HZ44" s="152"/>
      <c r="IA44" s="152"/>
      <c r="IB44" s="152"/>
      <c r="IC44" s="152"/>
      <c r="ID44" s="152"/>
      <c r="IE44" s="152"/>
      <c r="IF44" s="152"/>
      <c r="IG44" s="152"/>
      <c r="IH44" s="152"/>
      <c r="II44" s="152"/>
      <c r="IJ44" s="152"/>
      <c r="IK44" s="152"/>
      <c r="IL44" s="152"/>
      <c r="IM44" s="152"/>
      <c r="IN44" s="152"/>
      <c r="IO44" s="152"/>
      <c r="IP44" s="152"/>
      <c r="IQ44" s="152"/>
      <c r="IR44" s="152"/>
      <c r="IS44" s="152"/>
      <c r="IT44" s="152"/>
      <c r="IU44" s="152"/>
      <c r="IV44" s="152"/>
      <c r="IW44" s="152"/>
      <c r="IX44" s="152"/>
      <c r="IY44" s="152"/>
      <c r="IZ44" s="152"/>
      <c r="JA44" s="152"/>
      <c r="JB44" s="152"/>
      <c r="JC44" s="151"/>
    </row>
    <row r="45" spans="1:263" s="150" customFormat="1" ht="16.5">
      <c r="A45" s="304" t="s">
        <v>309</v>
      </c>
      <c r="B45" s="310">
        <v>34</v>
      </c>
      <c r="C45" s="310">
        <v>14</v>
      </c>
      <c r="D45" s="310">
        <v>47</v>
      </c>
      <c r="E45" s="310">
        <v>31</v>
      </c>
      <c r="F45" s="310">
        <v>27</v>
      </c>
      <c r="G45" s="309">
        <v>20</v>
      </c>
      <c r="H45" s="309">
        <v>8</v>
      </c>
      <c r="I45" s="309">
        <v>10</v>
      </c>
      <c r="J45" s="309">
        <v>6</v>
      </c>
      <c r="K45" s="309">
        <v>6</v>
      </c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52"/>
      <c r="DO45" s="152"/>
      <c r="DP45" s="152"/>
      <c r="DQ45" s="152"/>
      <c r="DR45" s="152"/>
      <c r="DS45" s="152"/>
      <c r="DT45" s="152"/>
      <c r="DU45" s="152"/>
      <c r="DV45" s="152"/>
      <c r="DW45" s="152"/>
      <c r="DX45" s="152"/>
      <c r="DY45" s="152"/>
      <c r="DZ45" s="152"/>
      <c r="EA45" s="152"/>
      <c r="EB45" s="152"/>
      <c r="EC45" s="152"/>
      <c r="ED45" s="152"/>
      <c r="EE45" s="152"/>
      <c r="EF45" s="152"/>
      <c r="EG45" s="152"/>
      <c r="EH45" s="152"/>
      <c r="EI45" s="152"/>
      <c r="EJ45" s="152"/>
      <c r="EK45" s="152"/>
      <c r="EL45" s="152"/>
      <c r="EM45" s="152"/>
      <c r="EN45" s="152"/>
      <c r="EO45" s="152"/>
      <c r="EP45" s="152"/>
      <c r="EQ45" s="152"/>
      <c r="ER45" s="152"/>
      <c r="ES45" s="152"/>
      <c r="ET45" s="152"/>
      <c r="EU45" s="152"/>
      <c r="EV45" s="152"/>
      <c r="EW45" s="152"/>
      <c r="EX45" s="152"/>
      <c r="EY45" s="152"/>
      <c r="EZ45" s="152"/>
      <c r="FA45" s="152"/>
      <c r="FB45" s="152"/>
      <c r="FC45" s="152"/>
      <c r="FD45" s="152"/>
      <c r="FE45" s="152"/>
      <c r="FF45" s="152"/>
      <c r="FG45" s="152"/>
      <c r="FH45" s="152"/>
      <c r="FI45" s="152"/>
      <c r="FJ45" s="152"/>
      <c r="FK45" s="152"/>
      <c r="FL45" s="152"/>
      <c r="FM45" s="152"/>
      <c r="FN45" s="152"/>
      <c r="FO45" s="152"/>
      <c r="FP45" s="152"/>
      <c r="FQ45" s="152"/>
      <c r="FR45" s="152"/>
      <c r="FS45" s="152"/>
      <c r="FT45" s="152"/>
      <c r="FU45" s="152"/>
      <c r="FV45" s="152"/>
      <c r="FW45" s="152"/>
      <c r="FX45" s="152"/>
      <c r="FY45" s="152"/>
      <c r="FZ45" s="152"/>
      <c r="GA45" s="152"/>
      <c r="GB45" s="152"/>
      <c r="GC45" s="152"/>
      <c r="GD45" s="152"/>
      <c r="GE45" s="152"/>
      <c r="GF45" s="152"/>
      <c r="GG45" s="152"/>
      <c r="GH45" s="152"/>
      <c r="GI45" s="152"/>
      <c r="GJ45" s="152"/>
      <c r="GK45" s="152"/>
      <c r="GL45" s="152"/>
      <c r="GM45" s="152"/>
      <c r="GN45" s="152"/>
      <c r="GO45" s="152"/>
      <c r="GP45" s="152"/>
      <c r="GQ45" s="152"/>
      <c r="GR45" s="152"/>
      <c r="GS45" s="152"/>
      <c r="GT45" s="152"/>
      <c r="GU45" s="152"/>
      <c r="GV45" s="152"/>
      <c r="GW45" s="152"/>
      <c r="GX45" s="152"/>
      <c r="GY45" s="152"/>
      <c r="GZ45" s="152"/>
      <c r="HA45" s="152"/>
      <c r="HB45" s="152"/>
      <c r="HC45" s="152"/>
      <c r="HD45" s="152"/>
      <c r="HE45" s="152"/>
      <c r="HF45" s="152"/>
      <c r="HG45" s="152"/>
      <c r="HH45" s="152"/>
      <c r="HI45" s="152"/>
      <c r="HJ45" s="152"/>
      <c r="HK45" s="152"/>
      <c r="HL45" s="152"/>
      <c r="HM45" s="152"/>
      <c r="HN45" s="152"/>
      <c r="HO45" s="152"/>
      <c r="HP45" s="152"/>
      <c r="HQ45" s="152"/>
      <c r="HR45" s="152"/>
      <c r="HS45" s="152"/>
      <c r="HT45" s="152"/>
      <c r="HU45" s="152"/>
      <c r="HV45" s="152"/>
      <c r="HW45" s="152"/>
      <c r="HX45" s="152"/>
      <c r="HY45" s="152"/>
      <c r="HZ45" s="152"/>
      <c r="IA45" s="152"/>
      <c r="IB45" s="152"/>
      <c r="IC45" s="152"/>
      <c r="ID45" s="152"/>
      <c r="IE45" s="152"/>
      <c r="IF45" s="152"/>
      <c r="IG45" s="152"/>
      <c r="IH45" s="152"/>
      <c r="II45" s="152"/>
      <c r="IJ45" s="152"/>
      <c r="IK45" s="152"/>
      <c r="IL45" s="152"/>
      <c r="IM45" s="152"/>
      <c r="IN45" s="152"/>
      <c r="IO45" s="152"/>
      <c r="IP45" s="152"/>
      <c r="IQ45" s="152"/>
      <c r="IR45" s="152"/>
      <c r="IS45" s="152"/>
      <c r="IT45" s="152"/>
      <c r="IU45" s="152"/>
      <c r="IV45" s="152"/>
      <c r="IW45" s="152"/>
      <c r="IX45" s="152"/>
      <c r="IY45" s="152"/>
      <c r="IZ45" s="152"/>
      <c r="JA45" s="152"/>
      <c r="JB45" s="152"/>
      <c r="JC45" s="151"/>
    </row>
    <row r="46" spans="1:263" s="150" customFormat="1" ht="16.5">
      <c r="A46" s="304" t="s">
        <v>375</v>
      </c>
      <c r="B46" s="310">
        <v>9</v>
      </c>
      <c r="C46" s="310">
        <v>4</v>
      </c>
      <c r="D46" s="310">
        <v>4</v>
      </c>
      <c r="E46" s="310">
        <v>8</v>
      </c>
      <c r="F46" s="310">
        <v>5</v>
      </c>
      <c r="G46" s="309">
        <v>29</v>
      </c>
      <c r="H46" s="309">
        <v>3</v>
      </c>
      <c r="I46" s="309">
        <v>4</v>
      </c>
      <c r="J46" s="309" t="s">
        <v>163</v>
      </c>
      <c r="K46" s="309">
        <v>3</v>
      </c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  <c r="CI46" s="152"/>
      <c r="CJ46" s="152"/>
      <c r="CK46" s="152"/>
      <c r="CL46" s="152"/>
      <c r="CM46" s="152"/>
      <c r="CN46" s="152"/>
      <c r="CO46" s="152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52"/>
      <c r="DO46" s="152"/>
      <c r="DP46" s="152"/>
      <c r="DQ46" s="152"/>
      <c r="DR46" s="152"/>
      <c r="DS46" s="152"/>
      <c r="DT46" s="152"/>
      <c r="DU46" s="152"/>
      <c r="DV46" s="152"/>
      <c r="DW46" s="152"/>
      <c r="DX46" s="152"/>
      <c r="DY46" s="152"/>
      <c r="DZ46" s="152"/>
      <c r="EA46" s="152"/>
      <c r="EB46" s="152"/>
      <c r="EC46" s="152"/>
      <c r="ED46" s="152"/>
      <c r="EE46" s="152"/>
      <c r="EF46" s="152"/>
      <c r="EG46" s="152"/>
      <c r="EH46" s="152"/>
      <c r="EI46" s="152"/>
      <c r="EJ46" s="152"/>
      <c r="EK46" s="152"/>
      <c r="EL46" s="152"/>
      <c r="EM46" s="152"/>
      <c r="EN46" s="152"/>
      <c r="EO46" s="152"/>
      <c r="EP46" s="152"/>
      <c r="EQ46" s="152"/>
      <c r="ER46" s="152"/>
      <c r="ES46" s="152"/>
      <c r="ET46" s="152"/>
      <c r="EU46" s="152"/>
      <c r="EV46" s="152"/>
      <c r="EW46" s="152"/>
      <c r="EX46" s="152"/>
      <c r="EY46" s="152"/>
      <c r="EZ46" s="152"/>
      <c r="FA46" s="152"/>
      <c r="FB46" s="152"/>
      <c r="FC46" s="152"/>
      <c r="FD46" s="152"/>
      <c r="FE46" s="152"/>
      <c r="FF46" s="152"/>
      <c r="FG46" s="152"/>
      <c r="FH46" s="152"/>
      <c r="FI46" s="152"/>
      <c r="FJ46" s="152"/>
      <c r="FK46" s="152"/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152"/>
      <c r="GK46" s="152"/>
      <c r="GL46" s="152"/>
      <c r="GM46" s="152"/>
      <c r="GN46" s="152"/>
      <c r="GO46" s="152"/>
      <c r="GP46" s="152"/>
      <c r="GQ46" s="152"/>
      <c r="GR46" s="152"/>
      <c r="GS46" s="152"/>
      <c r="GT46" s="152"/>
      <c r="GU46" s="152"/>
      <c r="GV46" s="152"/>
      <c r="GW46" s="152"/>
      <c r="GX46" s="152"/>
      <c r="GY46" s="152"/>
      <c r="GZ46" s="152"/>
      <c r="HA46" s="152"/>
      <c r="HB46" s="152"/>
      <c r="HC46" s="152"/>
      <c r="HD46" s="152"/>
      <c r="HE46" s="152"/>
      <c r="HF46" s="152"/>
      <c r="HG46" s="152"/>
      <c r="HH46" s="152"/>
      <c r="HI46" s="152"/>
      <c r="HJ46" s="152"/>
      <c r="HK46" s="152"/>
      <c r="HL46" s="152"/>
      <c r="HM46" s="152"/>
      <c r="HN46" s="152"/>
      <c r="HO46" s="152"/>
      <c r="HP46" s="152"/>
      <c r="HQ46" s="152"/>
      <c r="HR46" s="152"/>
      <c r="HS46" s="152"/>
      <c r="HT46" s="152"/>
      <c r="HU46" s="152"/>
      <c r="HV46" s="152"/>
      <c r="HW46" s="152"/>
      <c r="HX46" s="152"/>
      <c r="HY46" s="152"/>
      <c r="HZ46" s="152"/>
      <c r="IA46" s="152"/>
      <c r="IB46" s="152"/>
      <c r="IC46" s="152"/>
      <c r="ID46" s="152"/>
      <c r="IE46" s="152"/>
      <c r="IF46" s="152"/>
      <c r="IG46" s="152"/>
      <c r="IH46" s="152"/>
      <c r="II46" s="152"/>
      <c r="IJ46" s="152"/>
      <c r="IK46" s="152"/>
      <c r="IL46" s="152"/>
      <c r="IM46" s="152"/>
      <c r="IN46" s="152"/>
      <c r="IO46" s="152"/>
      <c r="IP46" s="152"/>
      <c r="IQ46" s="152"/>
      <c r="IR46" s="152"/>
      <c r="IS46" s="152"/>
      <c r="IT46" s="152"/>
      <c r="IU46" s="152"/>
      <c r="IV46" s="152"/>
      <c r="IW46" s="152"/>
      <c r="IX46" s="152"/>
      <c r="IY46" s="152"/>
      <c r="IZ46" s="152"/>
      <c r="JA46" s="152"/>
      <c r="JB46" s="152"/>
      <c r="JC46" s="151"/>
    </row>
    <row r="47" spans="1:263" ht="16.5">
      <c r="A47" s="304" t="s">
        <v>377</v>
      </c>
      <c r="B47" s="310">
        <v>10</v>
      </c>
      <c r="C47" s="310">
        <v>6</v>
      </c>
      <c r="D47" s="310">
        <v>22</v>
      </c>
      <c r="E47" s="310">
        <v>14</v>
      </c>
      <c r="F47" s="310">
        <v>24</v>
      </c>
      <c r="G47" s="309">
        <v>11</v>
      </c>
      <c r="H47" s="309">
        <v>32</v>
      </c>
      <c r="I47" s="309">
        <v>8</v>
      </c>
      <c r="J47" s="309">
        <v>12</v>
      </c>
      <c r="K47" s="309">
        <v>2</v>
      </c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148"/>
      <c r="DC47" s="148"/>
      <c r="DD47" s="148"/>
      <c r="DE47" s="148"/>
      <c r="DF47" s="148"/>
      <c r="DG47" s="148"/>
      <c r="DH47" s="148"/>
      <c r="DI47" s="148"/>
      <c r="DJ47" s="148"/>
      <c r="DK47" s="148"/>
      <c r="DL47" s="148"/>
      <c r="DM47" s="148"/>
      <c r="DN47" s="148"/>
      <c r="DO47" s="148"/>
      <c r="DP47" s="148"/>
      <c r="DQ47" s="148"/>
      <c r="DR47" s="148"/>
      <c r="DS47" s="148"/>
      <c r="DT47" s="148"/>
      <c r="DU47" s="148"/>
      <c r="DV47" s="148"/>
      <c r="DW47" s="148"/>
      <c r="DX47" s="148"/>
      <c r="DY47" s="148"/>
      <c r="DZ47" s="148"/>
      <c r="EA47" s="148"/>
      <c r="EB47" s="148"/>
      <c r="EC47" s="148"/>
      <c r="ED47" s="148"/>
      <c r="EE47" s="148"/>
      <c r="EF47" s="148"/>
      <c r="EG47" s="148"/>
      <c r="EH47" s="148"/>
      <c r="EI47" s="148"/>
      <c r="EJ47" s="148"/>
      <c r="EK47" s="148"/>
      <c r="EL47" s="148"/>
      <c r="EM47" s="148"/>
      <c r="EN47" s="148"/>
      <c r="EO47" s="148"/>
      <c r="EP47" s="148"/>
      <c r="EQ47" s="148"/>
      <c r="ER47" s="148"/>
      <c r="ES47" s="148"/>
      <c r="ET47" s="148"/>
      <c r="EU47" s="148"/>
      <c r="EV47" s="148"/>
      <c r="EW47" s="148"/>
      <c r="EX47" s="148"/>
      <c r="EY47" s="148"/>
      <c r="EZ47" s="148"/>
      <c r="FA47" s="148"/>
      <c r="FB47" s="148"/>
      <c r="FC47" s="148"/>
      <c r="FD47" s="148"/>
      <c r="FE47" s="148"/>
      <c r="FF47" s="148"/>
      <c r="FG47" s="148"/>
      <c r="FH47" s="148"/>
      <c r="FI47" s="148"/>
      <c r="FJ47" s="148"/>
      <c r="FK47" s="148"/>
      <c r="FL47" s="148"/>
      <c r="FM47" s="148"/>
      <c r="FN47" s="148"/>
      <c r="FO47" s="148"/>
      <c r="FP47" s="148"/>
      <c r="FQ47" s="148"/>
      <c r="FR47" s="148"/>
      <c r="FS47" s="148"/>
      <c r="FT47" s="148"/>
      <c r="FU47" s="148"/>
      <c r="FV47" s="148"/>
      <c r="FW47" s="148"/>
      <c r="FX47" s="148"/>
      <c r="FY47" s="148"/>
      <c r="FZ47" s="148"/>
      <c r="GA47" s="148"/>
      <c r="GB47" s="148"/>
      <c r="GC47" s="148"/>
      <c r="GD47" s="148"/>
      <c r="GE47" s="148"/>
    </row>
    <row r="48" spans="1:263" ht="16.5">
      <c r="A48" s="304" t="s">
        <v>370</v>
      </c>
      <c r="B48" s="310" t="s">
        <v>163</v>
      </c>
      <c r="C48" s="310">
        <v>2</v>
      </c>
      <c r="D48" s="310" t="s">
        <v>163</v>
      </c>
      <c r="E48" s="310" t="s">
        <v>163</v>
      </c>
      <c r="F48" s="310">
        <v>4</v>
      </c>
      <c r="G48" s="309" t="s">
        <v>163</v>
      </c>
      <c r="H48" s="309">
        <v>1</v>
      </c>
      <c r="I48" s="309" t="s">
        <v>163</v>
      </c>
      <c r="J48" s="309" t="s">
        <v>163</v>
      </c>
      <c r="K48" s="309" t="s">
        <v>165</v>
      </c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8"/>
      <c r="DC48" s="148"/>
      <c r="DD48" s="148"/>
      <c r="DE48" s="148"/>
      <c r="DF48" s="148"/>
      <c r="DG48" s="148"/>
      <c r="DH48" s="148"/>
      <c r="DI48" s="148"/>
      <c r="DJ48" s="148"/>
      <c r="DK48" s="148"/>
      <c r="DL48" s="148"/>
      <c r="DM48" s="148"/>
      <c r="DN48" s="148"/>
      <c r="DO48" s="148"/>
      <c r="DP48" s="148"/>
      <c r="DQ48" s="148"/>
      <c r="DR48" s="148"/>
      <c r="DS48" s="148"/>
      <c r="DT48" s="148"/>
      <c r="DU48" s="148"/>
      <c r="DV48" s="148"/>
      <c r="DW48" s="148"/>
      <c r="DX48" s="148"/>
      <c r="DY48" s="148"/>
      <c r="DZ48" s="148"/>
      <c r="EA48" s="148"/>
      <c r="EB48" s="148"/>
      <c r="EC48" s="148"/>
      <c r="ED48" s="148"/>
      <c r="EE48" s="148"/>
      <c r="EF48" s="148"/>
      <c r="EG48" s="148"/>
      <c r="EH48" s="148"/>
      <c r="EI48" s="148"/>
      <c r="EJ48" s="148"/>
      <c r="EK48" s="148"/>
      <c r="EL48" s="148"/>
      <c r="EM48" s="148"/>
      <c r="EN48" s="148"/>
      <c r="EO48" s="148"/>
      <c r="EP48" s="148"/>
      <c r="EQ48" s="148"/>
      <c r="ER48" s="148"/>
      <c r="ES48" s="148"/>
      <c r="ET48" s="148"/>
      <c r="EU48" s="148"/>
      <c r="EV48" s="148"/>
      <c r="EW48" s="148"/>
      <c r="EX48" s="148"/>
      <c r="EY48" s="148"/>
      <c r="EZ48" s="148"/>
      <c r="FA48" s="148"/>
      <c r="FB48" s="148"/>
      <c r="FC48" s="148"/>
      <c r="FD48" s="148"/>
      <c r="FE48" s="148"/>
      <c r="FF48" s="148"/>
      <c r="FG48" s="148"/>
      <c r="FH48" s="148"/>
      <c r="FI48" s="148"/>
      <c r="FJ48" s="148"/>
      <c r="FK48" s="148"/>
      <c r="FL48" s="148"/>
      <c r="FM48" s="148"/>
      <c r="FN48" s="148"/>
      <c r="FO48" s="148"/>
      <c r="FP48" s="148"/>
      <c r="FQ48" s="148"/>
      <c r="FR48" s="148"/>
      <c r="FS48" s="148"/>
      <c r="FT48" s="148"/>
      <c r="FU48" s="148"/>
      <c r="FV48" s="148"/>
      <c r="FW48" s="148"/>
      <c r="FX48" s="148"/>
      <c r="FY48" s="148"/>
      <c r="FZ48" s="148"/>
      <c r="GA48" s="148"/>
      <c r="GB48" s="148"/>
      <c r="GC48" s="148"/>
      <c r="GD48" s="148"/>
      <c r="GE48" s="148"/>
    </row>
    <row r="49" spans="1:187" ht="16.5">
      <c r="A49" s="305" t="s">
        <v>308</v>
      </c>
      <c r="B49" s="311">
        <v>6</v>
      </c>
      <c r="C49" s="311">
        <v>7</v>
      </c>
      <c r="D49" s="311">
        <v>15</v>
      </c>
      <c r="E49" s="311">
        <v>11</v>
      </c>
      <c r="F49" s="311">
        <v>9</v>
      </c>
      <c r="G49" s="312">
        <v>18</v>
      </c>
      <c r="H49" s="312">
        <v>2</v>
      </c>
      <c r="I49" s="312" t="s">
        <v>163</v>
      </c>
      <c r="J49" s="312" t="s">
        <v>163</v>
      </c>
      <c r="K49" s="312">
        <v>0</v>
      </c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  <c r="DB49" s="148"/>
      <c r="DC49" s="148"/>
      <c r="DD49" s="148"/>
      <c r="DE49" s="148"/>
      <c r="DF49" s="148"/>
      <c r="DG49" s="148"/>
      <c r="DH49" s="148"/>
      <c r="DI49" s="148"/>
      <c r="DJ49" s="148"/>
      <c r="DK49" s="148"/>
      <c r="DL49" s="148"/>
      <c r="DM49" s="148"/>
      <c r="DN49" s="148"/>
      <c r="DO49" s="148"/>
      <c r="DP49" s="148"/>
      <c r="DQ49" s="148"/>
      <c r="DR49" s="148"/>
      <c r="DS49" s="148"/>
      <c r="DT49" s="148"/>
      <c r="DU49" s="148"/>
      <c r="DV49" s="148"/>
      <c r="DW49" s="148"/>
      <c r="DX49" s="148"/>
      <c r="DY49" s="148"/>
      <c r="DZ49" s="148"/>
      <c r="EA49" s="148"/>
      <c r="EB49" s="148"/>
      <c r="EC49" s="148"/>
      <c r="ED49" s="148"/>
      <c r="EE49" s="148"/>
      <c r="EF49" s="148"/>
      <c r="EG49" s="148"/>
      <c r="EH49" s="148"/>
      <c r="EI49" s="148"/>
      <c r="EJ49" s="148"/>
      <c r="EK49" s="148"/>
      <c r="EL49" s="148"/>
      <c r="EM49" s="148"/>
      <c r="EN49" s="148"/>
      <c r="EO49" s="148"/>
      <c r="EP49" s="148"/>
      <c r="EQ49" s="148"/>
      <c r="ER49" s="148"/>
      <c r="ES49" s="148"/>
      <c r="ET49" s="148"/>
      <c r="EU49" s="148"/>
      <c r="EV49" s="148"/>
      <c r="EW49" s="148"/>
      <c r="EX49" s="148"/>
      <c r="EY49" s="148"/>
      <c r="EZ49" s="148"/>
      <c r="FA49" s="148"/>
      <c r="FB49" s="148"/>
      <c r="FC49" s="148"/>
      <c r="FD49" s="148"/>
      <c r="FE49" s="148"/>
      <c r="FF49" s="148"/>
      <c r="FG49" s="148"/>
      <c r="FH49" s="148"/>
      <c r="FI49" s="148"/>
      <c r="FJ49" s="148"/>
      <c r="FK49" s="148"/>
      <c r="FL49" s="148"/>
      <c r="FM49" s="148"/>
      <c r="FN49" s="148"/>
      <c r="FO49" s="148"/>
      <c r="FP49" s="148"/>
      <c r="FQ49" s="148"/>
      <c r="FR49" s="148"/>
      <c r="FS49" s="148"/>
      <c r="FT49" s="148"/>
      <c r="FU49" s="148"/>
      <c r="FV49" s="148"/>
      <c r="FW49" s="148"/>
      <c r="FX49" s="148"/>
      <c r="FY49" s="148"/>
      <c r="FZ49" s="148"/>
      <c r="GA49" s="148"/>
      <c r="GB49" s="148"/>
      <c r="GC49" s="148"/>
      <c r="GD49" s="148"/>
      <c r="GE49" s="148"/>
    </row>
    <row r="50" spans="1:187" ht="19.5" customHeight="1">
      <c r="A50" s="149" t="s">
        <v>307</v>
      </c>
      <c r="H50" s="148"/>
      <c r="I50" s="148"/>
      <c r="J50" s="148"/>
      <c r="K50" s="148"/>
    </row>
  </sheetData>
  <mergeCells count="2">
    <mergeCell ref="A1:K1"/>
    <mergeCell ref="A26:K26"/>
  </mergeCells>
  <phoneticPr fontId="1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1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4"/>
  <sheetViews>
    <sheetView showGridLines="0" zoomScaleNormal="100" workbookViewId="0">
      <selection activeCell="D23" sqref="D23"/>
    </sheetView>
  </sheetViews>
  <sheetFormatPr defaultRowHeight="15.75"/>
  <cols>
    <col min="1" max="1" width="11.75" style="63" bestFit="1" customWidth="1"/>
    <col min="2" max="7" width="17.625" style="63" customWidth="1"/>
    <col min="8" max="16384" width="9" style="63"/>
  </cols>
  <sheetData>
    <row r="1" spans="1:7" ht="20.25" customHeight="1">
      <c r="A1" s="566" t="s">
        <v>542</v>
      </c>
      <c r="B1" s="566"/>
      <c r="C1" s="566"/>
      <c r="D1" s="566"/>
      <c r="E1" s="566"/>
      <c r="F1" s="566"/>
      <c r="G1" s="566"/>
    </row>
    <row r="2" spans="1:7" ht="15.75" customHeight="1">
      <c r="A2" s="160"/>
      <c r="B2" s="160"/>
      <c r="C2" s="160"/>
      <c r="D2" s="160"/>
      <c r="E2" s="160"/>
      <c r="F2" s="159"/>
      <c r="G2" s="437" t="s">
        <v>572</v>
      </c>
    </row>
    <row r="3" spans="1:7" ht="15.75" customHeight="1">
      <c r="A3" s="163"/>
      <c r="B3" s="158" t="s">
        <v>524</v>
      </c>
      <c r="C3" s="157" t="s">
        <v>525</v>
      </c>
      <c r="D3" s="157" t="s">
        <v>526</v>
      </c>
      <c r="E3" s="157" t="s">
        <v>527</v>
      </c>
      <c r="F3" s="157" t="s">
        <v>523</v>
      </c>
      <c r="G3" s="157" t="s">
        <v>528</v>
      </c>
    </row>
    <row r="4" spans="1:7" ht="15.75" customHeight="1">
      <c r="A4" s="391" t="s">
        <v>546</v>
      </c>
      <c r="B4" s="392">
        <v>1499.0136468301187</v>
      </c>
      <c r="C4" s="409">
        <v>503.72263491894591</v>
      </c>
      <c r="D4" s="398">
        <v>101.80430584096815</v>
      </c>
      <c r="E4" s="408">
        <v>2.9577229293115432</v>
      </c>
      <c r="F4" s="400">
        <v>2.8068186982242191</v>
      </c>
      <c r="G4" s="402">
        <v>5.8249033199706917</v>
      </c>
    </row>
    <row r="5" spans="1:7" ht="15.75" customHeight="1">
      <c r="A5" s="391" t="s">
        <v>547</v>
      </c>
      <c r="B5" s="392">
        <v>1363.7773740311015</v>
      </c>
      <c r="C5" s="409">
        <v>430.86557251116841</v>
      </c>
      <c r="D5" s="398">
        <v>87.75538434782743</v>
      </c>
      <c r="E5" s="408">
        <v>2.681521954509785</v>
      </c>
      <c r="F5" s="400">
        <v>2.4236833050376902</v>
      </c>
      <c r="G5" s="402">
        <v>5.0665294621266606</v>
      </c>
    </row>
    <row r="6" spans="1:7" ht="15.75" customHeight="1">
      <c r="A6" s="391" t="s">
        <v>548</v>
      </c>
      <c r="B6" s="392">
        <v>1280.6649226568634</v>
      </c>
      <c r="C6" s="410">
        <v>353.38259225767592</v>
      </c>
      <c r="D6" s="398">
        <v>80.412359652117587</v>
      </c>
      <c r="E6" s="408">
        <v>2.0090239013873403</v>
      </c>
      <c r="F6" s="400">
        <v>1.991889369179346</v>
      </c>
      <c r="G6" s="402">
        <v>3.6582226264067983</v>
      </c>
    </row>
    <row r="7" spans="1:7" ht="15.75" customHeight="1">
      <c r="A7" s="391" t="s">
        <v>549</v>
      </c>
      <c r="B7" s="394">
        <v>1308.7710520182015</v>
      </c>
      <c r="C7" s="409">
        <v>326.14591707655671</v>
      </c>
      <c r="D7" s="398">
        <v>98.501792563420153</v>
      </c>
      <c r="E7" s="408">
        <v>2.0253264076285586</v>
      </c>
      <c r="F7" s="400">
        <v>1.6578621227001704</v>
      </c>
      <c r="G7" s="402">
        <v>3.4738193447299959</v>
      </c>
    </row>
    <row r="8" spans="1:7" ht="15.75" customHeight="1">
      <c r="A8" s="391" t="s">
        <v>550</v>
      </c>
      <c r="B8" s="394">
        <v>1269.2370606651841</v>
      </c>
      <c r="C8" s="409">
        <v>282.38180474940151</v>
      </c>
      <c r="D8" s="398">
        <v>90.236020981878042</v>
      </c>
      <c r="E8" s="408">
        <v>1.8838239785561164</v>
      </c>
      <c r="F8" s="400">
        <v>1.6238392213345707</v>
      </c>
      <c r="G8" s="402">
        <v>2.6808264310221652</v>
      </c>
    </row>
    <row r="9" spans="1:7" ht="15.75" customHeight="1">
      <c r="A9" s="391" t="s">
        <v>551</v>
      </c>
      <c r="B9" s="394">
        <v>1253.7493177501478</v>
      </c>
      <c r="C9" s="409">
        <v>244.96570305807398</v>
      </c>
      <c r="D9" s="398">
        <v>98.550153948735641</v>
      </c>
      <c r="E9" s="408">
        <v>1.7222357000749917</v>
      </c>
      <c r="F9" s="400">
        <v>1.3607788247506105</v>
      </c>
      <c r="G9" s="402">
        <v>2.0114012003344963</v>
      </c>
    </row>
    <row r="10" spans="1:7" ht="15.75" customHeight="1">
      <c r="A10" s="391" t="s">
        <v>552</v>
      </c>
      <c r="B10" s="394">
        <v>1245.7928124029686</v>
      </c>
      <c r="C10" s="409">
        <v>220.86116367958223</v>
      </c>
      <c r="D10" s="398">
        <v>96.321363627602906</v>
      </c>
      <c r="E10" s="408">
        <v>1.6938703374945374</v>
      </c>
      <c r="F10" s="400">
        <v>1.2268885401902789</v>
      </c>
      <c r="G10" s="402">
        <v>1.2820772980535096</v>
      </c>
    </row>
    <row r="11" spans="1:7" ht="15.75" customHeight="1">
      <c r="A11" s="391" t="s">
        <v>553</v>
      </c>
      <c r="B11" s="394">
        <v>1206.6880180219914</v>
      </c>
      <c r="C11" s="409">
        <v>201.82713544652941</v>
      </c>
      <c r="D11" s="398">
        <v>99.533165281881992</v>
      </c>
      <c r="E11" s="408">
        <v>1.3698002720940727</v>
      </c>
      <c r="F11" s="400">
        <v>0.87785961710053573</v>
      </c>
      <c r="G11" s="402">
        <v>0.96691783912522777</v>
      </c>
    </row>
    <row r="12" spans="1:7" ht="15.75" customHeight="1">
      <c r="A12" s="391" t="s">
        <v>554</v>
      </c>
      <c r="B12" s="394">
        <v>1137.2634893153836</v>
      </c>
      <c r="C12" s="409">
        <v>179.14880331337136</v>
      </c>
      <c r="D12" s="398">
        <v>100.21602365516873</v>
      </c>
      <c r="E12" s="408">
        <v>1.279876480900789</v>
      </c>
      <c r="F12" s="400">
        <v>0.8136963057382498</v>
      </c>
      <c r="G12" s="402">
        <v>0.85183832006973048</v>
      </c>
    </row>
    <row r="13" spans="1:7" ht="15.75" customHeight="1">
      <c r="A13" s="395" t="s">
        <v>555</v>
      </c>
      <c r="B13" s="424">
        <v>1101.3104429408327</v>
      </c>
      <c r="C13" s="411">
        <v>156.96598690053196</v>
      </c>
      <c r="D13" s="413">
        <v>97.760262103005829</v>
      </c>
      <c r="E13" s="427">
        <v>1.009236678256068</v>
      </c>
      <c r="F13" s="415">
        <v>0.66151647818464954</v>
      </c>
      <c r="G13" s="419">
        <v>0.69968089038761005</v>
      </c>
    </row>
    <row r="14" spans="1:7" ht="62.25" customHeight="1">
      <c r="A14" s="567" t="s">
        <v>561</v>
      </c>
      <c r="B14" s="568"/>
      <c r="C14" s="568"/>
      <c r="D14" s="568"/>
      <c r="E14" s="568"/>
      <c r="F14" s="568"/>
      <c r="G14" s="568"/>
    </row>
  </sheetData>
  <mergeCells count="2">
    <mergeCell ref="A1:G1"/>
    <mergeCell ref="A14:G14"/>
  </mergeCells>
  <phoneticPr fontId="15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5"/>
  <sheetViews>
    <sheetView showGridLines="0" zoomScale="110" zoomScaleNormal="110" workbookViewId="0">
      <selection activeCell="J15" sqref="J15"/>
    </sheetView>
  </sheetViews>
  <sheetFormatPr defaultRowHeight="15.75"/>
  <cols>
    <col min="1" max="1" width="10.125" style="63" customWidth="1"/>
    <col min="2" max="7" width="17.625" style="63" customWidth="1"/>
    <col min="8" max="16384" width="9" style="63"/>
  </cols>
  <sheetData>
    <row r="1" spans="1:10" ht="20.25" customHeight="1">
      <c r="A1" s="566" t="s">
        <v>575</v>
      </c>
      <c r="B1" s="566"/>
      <c r="C1" s="566"/>
      <c r="D1" s="566"/>
      <c r="E1" s="566"/>
      <c r="F1" s="566"/>
      <c r="G1" s="566"/>
    </row>
    <row r="2" spans="1:10" ht="15.75" customHeight="1">
      <c r="A2" s="160"/>
      <c r="B2" s="160"/>
      <c r="C2" s="160"/>
      <c r="D2" s="160"/>
      <c r="E2" s="160"/>
      <c r="F2" s="159"/>
      <c r="G2" s="437" t="s">
        <v>572</v>
      </c>
    </row>
    <row r="3" spans="1:10" ht="15.75" customHeight="1">
      <c r="A3" s="163"/>
      <c r="B3" s="158" t="s">
        <v>576</v>
      </c>
      <c r="C3" s="157" t="s">
        <v>577</v>
      </c>
      <c r="D3" s="157" t="s">
        <v>526</v>
      </c>
      <c r="E3" s="157" t="s">
        <v>527</v>
      </c>
      <c r="F3" s="157" t="s">
        <v>578</v>
      </c>
      <c r="G3" s="157" t="s">
        <v>579</v>
      </c>
    </row>
    <row r="4" spans="1:10" ht="15.75" customHeight="1">
      <c r="A4" s="391" t="s">
        <v>580</v>
      </c>
      <c r="B4" s="393">
        <v>1175.8599999999999</v>
      </c>
      <c r="C4" s="162">
        <v>901.67</v>
      </c>
      <c r="D4" s="398">
        <v>27.16</v>
      </c>
      <c r="E4" s="164">
        <v>0.82</v>
      </c>
      <c r="F4" s="400">
        <v>2.89</v>
      </c>
      <c r="G4" s="402">
        <v>0.93</v>
      </c>
    </row>
    <row r="5" spans="1:10" ht="15.75" customHeight="1">
      <c r="A5" s="391" t="s">
        <v>547</v>
      </c>
      <c r="B5" s="393">
        <v>1099.99</v>
      </c>
      <c r="C5" s="162">
        <v>830.29</v>
      </c>
      <c r="D5" s="398">
        <v>27.25</v>
      </c>
      <c r="E5" s="164">
        <v>0.81</v>
      </c>
      <c r="F5" s="400">
        <v>2.89</v>
      </c>
      <c r="G5" s="402">
        <v>0.99</v>
      </c>
    </row>
    <row r="6" spans="1:10" ht="15.75" customHeight="1">
      <c r="A6" s="391" t="s">
        <v>548</v>
      </c>
      <c r="B6" s="393">
        <v>1032</v>
      </c>
      <c r="C6" s="161">
        <v>770.57</v>
      </c>
      <c r="D6" s="398">
        <v>30.08</v>
      </c>
      <c r="E6" s="164">
        <v>0.74</v>
      </c>
      <c r="F6" s="400">
        <v>2.61</v>
      </c>
      <c r="G6" s="402">
        <v>1.1100000000000001</v>
      </c>
    </row>
    <row r="7" spans="1:10" ht="15.75" customHeight="1">
      <c r="A7" s="391" t="s">
        <v>549</v>
      </c>
      <c r="B7" s="393">
        <v>953.47</v>
      </c>
      <c r="C7" s="161">
        <v>705.77</v>
      </c>
      <c r="D7" s="398">
        <v>32.659999999999997</v>
      </c>
      <c r="E7" s="164">
        <v>0.83</v>
      </c>
      <c r="F7" s="400">
        <v>2.4</v>
      </c>
      <c r="G7" s="402">
        <v>0.98</v>
      </c>
    </row>
    <row r="8" spans="1:10" ht="15.75" customHeight="1">
      <c r="A8" s="391" t="s">
        <v>550</v>
      </c>
      <c r="B8" s="393">
        <v>865.61</v>
      </c>
      <c r="C8" s="161">
        <v>636.08000000000004</v>
      </c>
      <c r="D8" s="398">
        <v>31.06</v>
      </c>
      <c r="E8" s="164">
        <v>0.73</v>
      </c>
      <c r="F8" s="400">
        <v>1.91</v>
      </c>
      <c r="G8" s="402">
        <v>0.92</v>
      </c>
    </row>
    <row r="9" spans="1:10" ht="15.75" customHeight="1">
      <c r="A9" s="391" t="s">
        <v>551</v>
      </c>
      <c r="B9" s="393">
        <v>784.38</v>
      </c>
      <c r="C9" s="161">
        <v>569.42999999999995</v>
      </c>
      <c r="D9" s="398">
        <v>32.28</v>
      </c>
      <c r="E9" s="164">
        <v>0.7</v>
      </c>
      <c r="F9" s="400">
        <v>1.84</v>
      </c>
      <c r="G9" s="402">
        <v>0.78</v>
      </c>
    </row>
    <row r="10" spans="1:10" ht="15.75" customHeight="1">
      <c r="A10" s="391" t="s">
        <v>552</v>
      </c>
      <c r="B10" s="393">
        <v>721.72</v>
      </c>
      <c r="C10" s="161">
        <v>517.01</v>
      </c>
      <c r="D10" s="398">
        <v>33.58</v>
      </c>
      <c r="E10" s="164">
        <v>0.73</v>
      </c>
      <c r="F10" s="400">
        <v>1.46</v>
      </c>
      <c r="G10" s="402">
        <v>0.87</v>
      </c>
    </row>
    <row r="11" spans="1:10" ht="15.75" customHeight="1">
      <c r="A11" s="391" t="s">
        <v>553</v>
      </c>
      <c r="B11" s="393">
        <v>645.97</v>
      </c>
      <c r="C11" s="161">
        <v>460.08</v>
      </c>
      <c r="D11" s="398">
        <v>30.44</v>
      </c>
      <c r="E11" s="164">
        <v>0.72</v>
      </c>
      <c r="F11" s="400">
        <v>1.41</v>
      </c>
      <c r="G11" s="402">
        <v>1.03</v>
      </c>
    </row>
    <row r="12" spans="1:10" ht="15.75" customHeight="1">
      <c r="A12" s="391" t="s">
        <v>554</v>
      </c>
      <c r="B12" s="393">
        <v>592.85</v>
      </c>
      <c r="C12" s="161">
        <v>421.78</v>
      </c>
      <c r="D12" s="398">
        <v>25.51</v>
      </c>
      <c r="E12" s="164">
        <v>0.75</v>
      </c>
      <c r="F12" s="400">
        <v>1.2</v>
      </c>
      <c r="G12" s="402">
        <v>1.1100000000000001</v>
      </c>
      <c r="J12" s="92"/>
    </row>
    <row r="13" spans="1:10" ht="15.75" customHeight="1">
      <c r="A13" s="395" t="s">
        <v>555</v>
      </c>
      <c r="B13" s="396">
        <v>488.12</v>
      </c>
      <c r="C13" s="412">
        <v>331.61</v>
      </c>
      <c r="D13" s="413">
        <v>24.21</v>
      </c>
      <c r="E13" s="428">
        <v>0.74</v>
      </c>
      <c r="F13" s="415">
        <v>1.1100000000000001</v>
      </c>
      <c r="G13" s="419">
        <v>1.06</v>
      </c>
    </row>
    <row r="14" spans="1:10" ht="93.75" customHeight="1">
      <c r="A14" s="569" t="s">
        <v>567</v>
      </c>
      <c r="B14" s="570"/>
      <c r="C14" s="570"/>
      <c r="D14" s="570"/>
      <c r="E14" s="570"/>
      <c r="F14" s="570"/>
      <c r="G14" s="570"/>
    </row>
    <row r="15" spans="1:10" ht="146.25" customHeight="1">
      <c r="A15" s="571" t="s">
        <v>584</v>
      </c>
      <c r="B15" s="571"/>
      <c r="C15" s="571"/>
      <c r="D15" s="571"/>
      <c r="E15" s="571"/>
      <c r="F15" s="571"/>
      <c r="G15" s="571"/>
    </row>
  </sheetData>
  <mergeCells count="3">
    <mergeCell ref="A1:G1"/>
    <mergeCell ref="A14:G14"/>
    <mergeCell ref="A15:G15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5"/>
  <sheetViews>
    <sheetView showGridLines="0" zoomScale="110" zoomScaleNormal="110" workbookViewId="0">
      <selection activeCell="L13" sqref="L13"/>
    </sheetView>
  </sheetViews>
  <sheetFormatPr defaultRowHeight="15.75"/>
  <cols>
    <col min="1" max="1" width="10.125" style="63" customWidth="1"/>
    <col min="2" max="7" width="17.625" style="63" customWidth="1"/>
    <col min="8" max="16384" width="9" style="63"/>
  </cols>
  <sheetData>
    <row r="1" spans="1:10" ht="20.25" customHeight="1">
      <c r="A1" s="566" t="s">
        <v>568</v>
      </c>
      <c r="B1" s="566"/>
      <c r="C1" s="566"/>
      <c r="D1" s="566"/>
      <c r="E1" s="566"/>
      <c r="F1" s="566"/>
      <c r="G1" s="566"/>
    </row>
    <row r="2" spans="1:10" ht="15.75" customHeight="1">
      <c r="A2" s="160"/>
      <c r="B2" s="160"/>
      <c r="C2" s="160"/>
      <c r="D2" s="160"/>
      <c r="E2" s="160"/>
      <c r="F2" s="159"/>
      <c r="G2" s="437" t="s">
        <v>572</v>
      </c>
    </row>
    <row r="3" spans="1:10" ht="15.75" customHeight="1">
      <c r="A3" s="163"/>
      <c r="B3" s="158" t="s">
        <v>524</v>
      </c>
      <c r="C3" s="157" t="s">
        <v>522</v>
      </c>
      <c r="D3" s="157" t="s">
        <v>526</v>
      </c>
      <c r="E3" s="157" t="s">
        <v>527</v>
      </c>
      <c r="F3" s="157" t="s">
        <v>569</v>
      </c>
      <c r="G3" s="157" t="s">
        <v>570</v>
      </c>
    </row>
    <row r="4" spans="1:10" ht="15.75" customHeight="1">
      <c r="A4" s="391" t="s">
        <v>546</v>
      </c>
      <c r="B4" s="393">
        <v>3292.4182118854096</v>
      </c>
      <c r="C4" s="162">
        <v>2905.3584688305014</v>
      </c>
      <c r="D4" s="426" t="s">
        <v>518</v>
      </c>
      <c r="E4" s="164">
        <v>4.7052545854360366</v>
      </c>
      <c r="F4" s="401">
        <v>113.85939429672695</v>
      </c>
      <c r="G4" s="404">
        <v>27.014856062279407</v>
      </c>
    </row>
    <row r="5" spans="1:10" ht="15.75" customHeight="1">
      <c r="A5" s="391" t="s">
        <v>547</v>
      </c>
      <c r="B5" s="393">
        <v>3255.7839310421964</v>
      </c>
      <c r="C5" s="162">
        <v>2868.0301758970331</v>
      </c>
      <c r="D5" s="426" t="s">
        <v>519</v>
      </c>
      <c r="E5" s="164">
        <v>4.7331142144012484</v>
      </c>
      <c r="F5" s="401">
        <v>113.11907208786873</v>
      </c>
      <c r="G5" s="404">
        <v>27.125880272505167</v>
      </c>
    </row>
    <row r="6" spans="1:10" ht="15.75" customHeight="1">
      <c r="A6" s="391" t="s">
        <v>548</v>
      </c>
      <c r="B6" s="393">
        <v>3102.7698601541383</v>
      </c>
      <c r="C6" s="161">
        <v>2733.6364908325304</v>
      </c>
      <c r="D6" s="398">
        <v>45.35</v>
      </c>
      <c r="E6" s="164">
        <v>4.5242059092081828</v>
      </c>
      <c r="F6" s="401">
        <v>109.03497379889514</v>
      </c>
      <c r="G6" s="404">
        <v>35.922871069727236</v>
      </c>
    </row>
    <row r="7" spans="1:10" ht="15.75" customHeight="1">
      <c r="A7" s="391" t="s">
        <v>549</v>
      </c>
      <c r="B7" s="393">
        <v>2935.6584295765529</v>
      </c>
      <c r="C7" s="161">
        <v>2574.1045752650939</v>
      </c>
      <c r="D7" s="398">
        <v>44.34</v>
      </c>
      <c r="E7" s="164">
        <v>4.4414146412362507</v>
      </c>
      <c r="F7" s="401">
        <v>101.25352970406605</v>
      </c>
      <c r="G7" s="404">
        <v>37.009802729539039</v>
      </c>
    </row>
    <row r="8" spans="1:10" ht="15.75" customHeight="1">
      <c r="A8" s="391" t="s">
        <v>550</v>
      </c>
      <c r="B8" s="393">
        <v>2874.2668144916379</v>
      </c>
      <c r="C8" s="161">
        <v>2500.5296254010382</v>
      </c>
      <c r="D8" s="398">
        <v>41.48</v>
      </c>
      <c r="E8" s="164">
        <v>4.9495691475314958</v>
      </c>
      <c r="F8" s="401">
        <v>102.24757183324381</v>
      </c>
      <c r="G8" s="404">
        <v>39.30674021625245</v>
      </c>
    </row>
    <row r="9" spans="1:10" ht="15.75" customHeight="1">
      <c r="A9" s="391" t="s">
        <v>551</v>
      </c>
      <c r="B9" s="393">
        <v>2849.0930446282628</v>
      </c>
      <c r="C9" s="161">
        <v>2451.5722013574054</v>
      </c>
      <c r="D9" s="398">
        <v>39.78</v>
      </c>
      <c r="E9" s="164">
        <v>5.3842549302627978</v>
      </c>
      <c r="F9" s="401">
        <v>102.90380106969899</v>
      </c>
      <c r="G9" s="404">
        <v>40.943589980808483</v>
      </c>
      <c r="J9" s="92"/>
    </row>
    <row r="10" spans="1:10" ht="15.75" customHeight="1">
      <c r="A10" s="391" t="s">
        <v>552</v>
      </c>
      <c r="B10" s="393">
        <v>2757.7863744947631</v>
      </c>
      <c r="C10" s="161">
        <v>2362.9266580527405</v>
      </c>
      <c r="D10" s="398">
        <v>38.21</v>
      </c>
      <c r="E10" s="164">
        <v>5.3188230444150228</v>
      </c>
      <c r="F10" s="401">
        <v>98.600288698235161</v>
      </c>
      <c r="G10" s="404">
        <v>41.72449677018669</v>
      </c>
      <c r="J10" s="92"/>
    </row>
    <row r="11" spans="1:10" ht="15.75" customHeight="1">
      <c r="A11" s="391" t="s">
        <v>553</v>
      </c>
      <c r="B11" s="393">
        <v>2593.1457353184751</v>
      </c>
      <c r="C11" s="161">
        <v>2209.7827366832744</v>
      </c>
      <c r="D11" s="398">
        <v>36.69</v>
      </c>
      <c r="E11" s="164">
        <v>5.0121293131444293</v>
      </c>
      <c r="F11" s="401">
        <v>86.100018867878262</v>
      </c>
      <c r="G11" s="404">
        <v>44.006887181153587</v>
      </c>
      <c r="J11" s="92"/>
    </row>
    <row r="12" spans="1:10" ht="15.75" customHeight="1">
      <c r="A12" s="391" t="s">
        <v>554</v>
      </c>
      <c r="B12" s="393">
        <v>2511.3846375143239</v>
      </c>
      <c r="C12" s="161">
        <v>2130.5503613311821</v>
      </c>
      <c r="D12" s="426" t="s">
        <v>518</v>
      </c>
      <c r="E12" s="164">
        <v>5.0769050608063164</v>
      </c>
      <c r="F12" s="401">
        <v>81.772313962472992</v>
      </c>
      <c r="G12" s="404">
        <v>43.62197194966248</v>
      </c>
    </row>
    <row r="13" spans="1:10" ht="15.75" customHeight="1">
      <c r="A13" s="395" t="s">
        <v>555</v>
      </c>
      <c r="B13" s="423">
        <v>2356.7578702418991</v>
      </c>
      <c r="C13" s="412">
        <v>1958.2242510665681</v>
      </c>
      <c r="D13" s="426" t="s">
        <v>571</v>
      </c>
      <c r="E13" s="428">
        <v>6.5465976944813216</v>
      </c>
      <c r="F13" s="417">
        <v>73.933759776339826</v>
      </c>
      <c r="G13" s="421">
        <v>38.372106931537942</v>
      </c>
    </row>
    <row r="14" spans="1:10" ht="66" customHeight="1">
      <c r="A14" s="569" t="s">
        <v>574</v>
      </c>
      <c r="B14" s="569"/>
      <c r="C14" s="569"/>
      <c r="D14" s="569"/>
      <c r="E14" s="569"/>
      <c r="F14" s="569"/>
      <c r="G14" s="569"/>
    </row>
    <row r="15" spans="1:10" ht="130.5" customHeight="1">
      <c r="A15" s="571" t="s">
        <v>596</v>
      </c>
      <c r="B15" s="571"/>
      <c r="C15" s="571"/>
      <c r="D15" s="571"/>
      <c r="E15" s="571"/>
      <c r="F15" s="571"/>
      <c r="G15" s="571"/>
    </row>
  </sheetData>
  <mergeCells count="3">
    <mergeCell ref="A1:G1"/>
    <mergeCell ref="A14:G14"/>
    <mergeCell ref="A15:G15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39"/>
  <sheetViews>
    <sheetView showGridLines="0" zoomScale="60" zoomScaleNormal="60" zoomScalePageLayoutView="80" workbookViewId="0">
      <selection activeCell="N39" sqref="N39"/>
    </sheetView>
  </sheetViews>
  <sheetFormatPr defaultColWidth="9" defaultRowHeight="15.75"/>
  <cols>
    <col min="1" max="1" width="6.375" style="16" customWidth="1"/>
    <col min="2" max="2" width="4.625" style="1" bestFit="1" customWidth="1"/>
    <col min="3" max="3" width="9.5" style="1" customWidth="1"/>
    <col min="4" max="4" width="7.375" style="1" customWidth="1"/>
    <col min="5" max="5" width="8.75" style="1" customWidth="1"/>
    <col min="6" max="10" width="9.75" style="1" customWidth="1"/>
    <col min="11" max="13" width="9.5" style="1" customWidth="1"/>
    <col min="14" max="14" width="9.375" style="1" customWidth="1"/>
    <col min="15" max="15" width="5.375" style="1" customWidth="1"/>
    <col min="16" max="16" width="10.375" style="1" customWidth="1"/>
    <col min="17" max="16384" width="9" style="1"/>
  </cols>
  <sheetData>
    <row r="1" spans="1:34" ht="27" customHeight="1">
      <c r="A1" s="473" t="s">
        <v>560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4" ht="18.75" customHeight="1">
      <c r="A2" s="205"/>
      <c r="B2" s="205"/>
      <c r="C2" s="181" t="s">
        <v>59</v>
      </c>
      <c r="D2" s="181" t="s">
        <v>349</v>
      </c>
      <c r="E2" s="181" t="s">
        <v>350</v>
      </c>
      <c r="F2" s="181" t="s">
        <v>351</v>
      </c>
      <c r="G2" s="181" t="s">
        <v>352</v>
      </c>
      <c r="H2" s="181" t="s">
        <v>353</v>
      </c>
      <c r="I2" s="181" t="s">
        <v>354</v>
      </c>
      <c r="J2" s="181" t="s">
        <v>355</v>
      </c>
      <c r="K2" s="181" t="s">
        <v>356</v>
      </c>
      <c r="L2" s="181" t="s">
        <v>357</v>
      </c>
      <c r="M2" s="181" t="s">
        <v>358</v>
      </c>
      <c r="N2" s="181" t="s">
        <v>58</v>
      </c>
      <c r="O2" s="181" t="s">
        <v>57</v>
      </c>
      <c r="P2" s="16"/>
    </row>
    <row r="3" spans="1:34" ht="18.75" customHeight="1">
      <c r="A3" s="471" t="s">
        <v>56</v>
      </c>
      <c r="B3" s="122" t="s">
        <v>46</v>
      </c>
      <c r="C3" s="196">
        <v>260356</v>
      </c>
      <c r="D3" s="196">
        <v>1</v>
      </c>
      <c r="E3" s="196">
        <v>536</v>
      </c>
      <c r="F3" s="197">
        <v>13103</v>
      </c>
      <c r="G3" s="197">
        <v>26610</v>
      </c>
      <c r="H3" s="197">
        <v>35949</v>
      </c>
      <c r="I3" s="197">
        <v>73861</v>
      </c>
      <c r="J3" s="197">
        <v>58932</v>
      </c>
      <c r="K3" s="197">
        <v>36599</v>
      </c>
      <c r="L3" s="197">
        <v>7639</v>
      </c>
      <c r="M3" s="197">
        <v>3433</v>
      </c>
      <c r="N3" s="197">
        <v>3693</v>
      </c>
      <c r="O3" s="196">
        <v>0</v>
      </c>
      <c r="P3" s="23"/>
    </row>
    <row r="4" spans="1:34" ht="18.75" customHeight="1">
      <c r="A4" s="471"/>
      <c r="B4" s="122" t="s">
        <v>45</v>
      </c>
      <c r="C4" s="122">
        <v>212981</v>
      </c>
      <c r="D4" s="122">
        <v>1</v>
      </c>
      <c r="E4" s="122">
        <v>452</v>
      </c>
      <c r="F4" s="122">
        <v>11168</v>
      </c>
      <c r="G4" s="122">
        <v>21036</v>
      </c>
      <c r="H4" s="122">
        <v>28431</v>
      </c>
      <c r="I4" s="122">
        <v>61070</v>
      </c>
      <c r="J4" s="122">
        <v>49470</v>
      </c>
      <c r="K4" s="122">
        <v>29735</v>
      </c>
      <c r="L4" s="122">
        <v>6013</v>
      </c>
      <c r="M4" s="122">
        <v>2694</v>
      </c>
      <c r="N4" s="122">
        <v>2911</v>
      </c>
      <c r="O4" s="122">
        <v>0</v>
      </c>
      <c r="P4" s="23"/>
    </row>
    <row r="5" spans="1:34" ht="18.75" customHeight="1">
      <c r="A5" s="472"/>
      <c r="B5" s="198" t="s">
        <v>44</v>
      </c>
      <c r="C5" s="198">
        <v>47375</v>
      </c>
      <c r="D5" s="198">
        <v>0</v>
      </c>
      <c r="E5" s="198">
        <v>84</v>
      </c>
      <c r="F5" s="198">
        <v>1935</v>
      </c>
      <c r="G5" s="198">
        <v>5574</v>
      </c>
      <c r="H5" s="198">
        <v>7518</v>
      </c>
      <c r="I5" s="198">
        <v>12791</v>
      </c>
      <c r="J5" s="198">
        <v>9462</v>
      </c>
      <c r="K5" s="198">
        <v>6864</v>
      </c>
      <c r="L5" s="198">
        <v>1626</v>
      </c>
      <c r="M5" s="198">
        <v>739</v>
      </c>
      <c r="N5" s="198">
        <v>782</v>
      </c>
      <c r="O5" s="198">
        <v>0</v>
      </c>
      <c r="P5" s="23"/>
    </row>
    <row r="6" spans="1:34" ht="18.75" customHeight="1">
      <c r="A6" s="470" t="s">
        <v>55</v>
      </c>
      <c r="B6" s="122" t="s">
        <v>46</v>
      </c>
      <c r="C6" s="196">
        <v>262058</v>
      </c>
      <c r="D6" s="196">
        <v>3</v>
      </c>
      <c r="E6" s="196">
        <v>620</v>
      </c>
      <c r="F6" s="197">
        <v>15078</v>
      </c>
      <c r="G6" s="197">
        <v>28291</v>
      </c>
      <c r="H6" s="197">
        <v>32287</v>
      </c>
      <c r="I6" s="197">
        <v>71855</v>
      </c>
      <c r="J6" s="197">
        <v>58631</v>
      </c>
      <c r="K6" s="197">
        <v>38536</v>
      </c>
      <c r="L6" s="197">
        <v>8764</v>
      </c>
      <c r="M6" s="197">
        <v>3609</v>
      </c>
      <c r="N6" s="197">
        <v>4370</v>
      </c>
      <c r="O6" s="196">
        <v>14</v>
      </c>
      <c r="P6" s="23"/>
    </row>
    <row r="7" spans="1:34" ht="18.75" customHeight="1">
      <c r="A7" s="471"/>
      <c r="B7" s="122" t="s">
        <v>45</v>
      </c>
      <c r="C7" s="122">
        <v>213949</v>
      </c>
      <c r="D7" s="122">
        <v>3</v>
      </c>
      <c r="E7" s="122">
        <v>522</v>
      </c>
      <c r="F7" s="122">
        <v>12940</v>
      </c>
      <c r="G7" s="122">
        <v>22534</v>
      </c>
      <c r="H7" s="122">
        <v>25522</v>
      </c>
      <c r="I7" s="122">
        <v>59072</v>
      </c>
      <c r="J7" s="122">
        <v>49172</v>
      </c>
      <c r="K7" s="122">
        <v>31155</v>
      </c>
      <c r="L7" s="122">
        <v>6836</v>
      </c>
      <c r="M7" s="122">
        <v>2799</v>
      </c>
      <c r="N7" s="122">
        <v>3382</v>
      </c>
      <c r="O7" s="122">
        <v>12</v>
      </c>
      <c r="P7" s="23"/>
    </row>
    <row r="8" spans="1:34" ht="18.75" customHeight="1">
      <c r="A8" s="472"/>
      <c r="B8" s="198" t="s">
        <v>44</v>
      </c>
      <c r="C8" s="198">
        <v>48109</v>
      </c>
      <c r="D8" s="198">
        <v>0</v>
      </c>
      <c r="E8" s="198">
        <v>98</v>
      </c>
      <c r="F8" s="198">
        <v>2138</v>
      </c>
      <c r="G8" s="198">
        <v>5757</v>
      </c>
      <c r="H8" s="198">
        <v>6765</v>
      </c>
      <c r="I8" s="198">
        <v>12783</v>
      </c>
      <c r="J8" s="198">
        <v>9459</v>
      </c>
      <c r="K8" s="198">
        <v>7381</v>
      </c>
      <c r="L8" s="198">
        <v>1928</v>
      </c>
      <c r="M8" s="198">
        <v>810</v>
      </c>
      <c r="N8" s="198">
        <v>988</v>
      </c>
      <c r="O8" s="198">
        <v>2</v>
      </c>
      <c r="P8" s="23"/>
    </row>
    <row r="9" spans="1:34" ht="18.75" customHeight="1">
      <c r="A9" s="470" t="s">
        <v>54</v>
      </c>
      <c r="B9" s="122" t="s">
        <v>46</v>
      </c>
      <c r="C9" s="122">
        <v>255310</v>
      </c>
      <c r="D9" s="122">
        <v>11</v>
      </c>
      <c r="E9" s="122">
        <v>598</v>
      </c>
      <c r="F9" s="199">
        <v>12038</v>
      </c>
      <c r="G9" s="199">
        <v>26469</v>
      </c>
      <c r="H9" s="199">
        <v>29739</v>
      </c>
      <c r="I9" s="199">
        <v>69448</v>
      </c>
      <c r="J9" s="199">
        <v>58262</v>
      </c>
      <c r="K9" s="199">
        <v>40325</v>
      </c>
      <c r="L9" s="199">
        <v>9965</v>
      </c>
      <c r="M9" s="199">
        <v>4059</v>
      </c>
      <c r="N9" s="199">
        <v>4368</v>
      </c>
      <c r="O9" s="122">
        <v>28</v>
      </c>
      <c r="P9" s="23"/>
    </row>
    <row r="10" spans="1:34" ht="18.75" customHeight="1">
      <c r="A10" s="471"/>
      <c r="B10" s="122" t="s">
        <v>45</v>
      </c>
      <c r="C10" s="122">
        <v>209222</v>
      </c>
      <c r="D10" s="122">
        <v>10</v>
      </c>
      <c r="E10" s="122">
        <v>512</v>
      </c>
      <c r="F10" s="122">
        <v>10267</v>
      </c>
      <c r="G10" s="122">
        <v>21327</v>
      </c>
      <c r="H10" s="122">
        <v>23732</v>
      </c>
      <c r="I10" s="122">
        <v>57208</v>
      </c>
      <c r="J10" s="122">
        <v>48974</v>
      </c>
      <c r="K10" s="122">
        <v>32830</v>
      </c>
      <c r="L10" s="122">
        <v>7788</v>
      </c>
      <c r="M10" s="122">
        <v>3176</v>
      </c>
      <c r="N10" s="122">
        <v>3373</v>
      </c>
      <c r="O10" s="122">
        <v>25</v>
      </c>
      <c r="P10" s="23"/>
    </row>
    <row r="11" spans="1:34" ht="18.75" customHeight="1">
      <c r="A11" s="472"/>
      <c r="B11" s="198" t="s">
        <v>44</v>
      </c>
      <c r="C11" s="198">
        <v>46088</v>
      </c>
      <c r="D11" s="198">
        <v>1</v>
      </c>
      <c r="E11" s="198">
        <v>86</v>
      </c>
      <c r="F11" s="198">
        <v>1771</v>
      </c>
      <c r="G11" s="198">
        <v>5142</v>
      </c>
      <c r="H11" s="198">
        <v>6007</v>
      </c>
      <c r="I11" s="198">
        <v>12240</v>
      </c>
      <c r="J11" s="198">
        <v>9288</v>
      </c>
      <c r="K11" s="198">
        <v>7495</v>
      </c>
      <c r="L11" s="198">
        <v>2177</v>
      </c>
      <c r="M11" s="198">
        <v>883</v>
      </c>
      <c r="N11" s="198">
        <v>995</v>
      </c>
      <c r="O11" s="198">
        <v>3</v>
      </c>
      <c r="P11" s="23"/>
    </row>
    <row r="12" spans="1:34" ht="18.75" customHeight="1">
      <c r="A12" s="470" t="s">
        <v>53</v>
      </c>
      <c r="B12" s="122" t="s">
        <v>46</v>
      </c>
      <c r="C12" s="200">
        <v>261603</v>
      </c>
      <c r="D12" s="182">
        <v>5</v>
      </c>
      <c r="E12" s="182">
        <v>574</v>
      </c>
      <c r="F12" s="201">
        <v>10969</v>
      </c>
      <c r="G12" s="201">
        <v>25417</v>
      </c>
      <c r="H12" s="201">
        <v>28144</v>
      </c>
      <c r="I12" s="201">
        <v>70013</v>
      </c>
      <c r="J12" s="201">
        <v>59987</v>
      </c>
      <c r="K12" s="201">
        <v>44031</v>
      </c>
      <c r="L12" s="201">
        <v>11692</v>
      </c>
      <c r="M12" s="201">
        <v>5127</v>
      </c>
      <c r="N12" s="201">
        <v>5618</v>
      </c>
      <c r="O12" s="182">
        <v>26</v>
      </c>
      <c r="P12" s="23"/>
    </row>
    <row r="13" spans="1:34" ht="18.75" customHeight="1">
      <c r="A13" s="471"/>
      <c r="B13" s="122" t="s">
        <v>45</v>
      </c>
      <c r="C13" s="200">
        <v>214701</v>
      </c>
      <c r="D13" s="182">
        <v>4</v>
      </c>
      <c r="E13" s="182">
        <v>478</v>
      </c>
      <c r="F13" s="182">
        <v>9400</v>
      </c>
      <c r="G13" s="182">
        <v>20807</v>
      </c>
      <c r="H13" s="182">
        <v>22354</v>
      </c>
      <c r="I13" s="182">
        <v>57805</v>
      </c>
      <c r="J13" s="182">
        <v>50658</v>
      </c>
      <c r="K13" s="182">
        <v>35947</v>
      </c>
      <c r="L13" s="182">
        <v>9163</v>
      </c>
      <c r="M13" s="182">
        <v>3868</v>
      </c>
      <c r="N13" s="182">
        <v>4200</v>
      </c>
      <c r="O13" s="182">
        <v>17</v>
      </c>
      <c r="P13" s="23"/>
    </row>
    <row r="14" spans="1:34" ht="18.75" customHeight="1">
      <c r="A14" s="472"/>
      <c r="B14" s="198" t="s">
        <v>44</v>
      </c>
      <c r="C14" s="202">
        <v>46902</v>
      </c>
      <c r="D14" s="183">
        <v>1</v>
      </c>
      <c r="E14" s="183">
        <v>96</v>
      </c>
      <c r="F14" s="183">
        <v>1569</v>
      </c>
      <c r="G14" s="183">
        <v>4610</v>
      </c>
      <c r="H14" s="183">
        <v>5790</v>
      </c>
      <c r="I14" s="183">
        <v>12208</v>
      </c>
      <c r="J14" s="183">
        <v>9329</v>
      </c>
      <c r="K14" s="183">
        <v>8084</v>
      </c>
      <c r="L14" s="183">
        <v>2529</v>
      </c>
      <c r="M14" s="183">
        <v>1259</v>
      </c>
      <c r="N14" s="183">
        <v>1418</v>
      </c>
      <c r="O14" s="183">
        <v>9</v>
      </c>
      <c r="P14" s="23"/>
    </row>
    <row r="15" spans="1:34" ht="18.75" customHeight="1">
      <c r="A15" s="470" t="s">
        <v>52</v>
      </c>
      <c r="B15" s="122" t="s">
        <v>46</v>
      </c>
      <c r="C15" s="179">
        <v>269296</v>
      </c>
      <c r="D15" s="179">
        <v>11</v>
      </c>
      <c r="E15" s="179">
        <v>467</v>
      </c>
      <c r="F15" s="203">
        <v>11002</v>
      </c>
      <c r="G15" s="203">
        <v>29284</v>
      </c>
      <c r="H15" s="203">
        <v>30124</v>
      </c>
      <c r="I15" s="203">
        <v>72943</v>
      </c>
      <c r="J15" s="203">
        <v>60458</v>
      </c>
      <c r="K15" s="203">
        <v>42729</v>
      </c>
      <c r="L15" s="203">
        <v>12039</v>
      </c>
      <c r="M15" s="203">
        <v>5204</v>
      </c>
      <c r="N15" s="203">
        <v>5013</v>
      </c>
      <c r="O15" s="182">
        <v>22</v>
      </c>
      <c r="P15" s="23"/>
    </row>
    <row r="16" spans="1:34" ht="18.75" customHeight="1">
      <c r="A16" s="471"/>
      <c r="B16" s="122" t="s">
        <v>45</v>
      </c>
      <c r="C16" s="182">
        <v>221904</v>
      </c>
      <c r="D16" s="182">
        <v>10</v>
      </c>
      <c r="E16" s="182">
        <v>375</v>
      </c>
      <c r="F16" s="182">
        <v>9299</v>
      </c>
      <c r="G16" s="182">
        <v>24148</v>
      </c>
      <c r="H16" s="182">
        <v>23873</v>
      </c>
      <c r="I16" s="182">
        <v>60203</v>
      </c>
      <c r="J16" s="182">
        <v>51228</v>
      </c>
      <c r="K16" s="182">
        <v>35319</v>
      </c>
      <c r="L16" s="182">
        <v>9601</v>
      </c>
      <c r="M16" s="182">
        <v>4005</v>
      </c>
      <c r="N16" s="182">
        <v>3826</v>
      </c>
      <c r="O16" s="182">
        <v>17</v>
      </c>
      <c r="P16" s="23"/>
    </row>
    <row r="17" spans="1:34" ht="18.75" customHeight="1">
      <c r="A17" s="472"/>
      <c r="B17" s="198" t="s">
        <v>44</v>
      </c>
      <c r="C17" s="183">
        <v>47392</v>
      </c>
      <c r="D17" s="183">
        <v>1</v>
      </c>
      <c r="E17" s="183">
        <v>92</v>
      </c>
      <c r="F17" s="183">
        <v>1703</v>
      </c>
      <c r="G17" s="183">
        <v>5136</v>
      </c>
      <c r="H17" s="183">
        <v>6251</v>
      </c>
      <c r="I17" s="183">
        <v>12740</v>
      </c>
      <c r="J17" s="183">
        <v>9230</v>
      </c>
      <c r="K17" s="183">
        <v>7410</v>
      </c>
      <c r="L17" s="183">
        <v>2438</v>
      </c>
      <c r="M17" s="183">
        <v>1199</v>
      </c>
      <c r="N17" s="183">
        <v>1187</v>
      </c>
      <c r="O17" s="183">
        <v>5</v>
      </c>
      <c r="P17" s="23"/>
    </row>
    <row r="18" spans="1:34" ht="18.75" customHeight="1">
      <c r="A18" s="470" t="s">
        <v>51</v>
      </c>
      <c r="B18" s="122" t="s">
        <v>46</v>
      </c>
      <c r="C18" s="182">
        <v>272817</v>
      </c>
      <c r="D18" s="182">
        <v>7</v>
      </c>
      <c r="E18" s="182">
        <v>433</v>
      </c>
      <c r="F18" s="182">
        <v>9775</v>
      </c>
      <c r="G18" s="182">
        <v>31092</v>
      </c>
      <c r="H18" s="182">
        <v>32398</v>
      </c>
      <c r="I18" s="182">
        <v>72262</v>
      </c>
      <c r="J18" s="182">
        <v>61157</v>
      </c>
      <c r="K18" s="182">
        <v>42616</v>
      </c>
      <c r="L18" s="182">
        <v>12172</v>
      </c>
      <c r="M18" s="182">
        <v>5920</v>
      </c>
      <c r="N18" s="182">
        <v>4968</v>
      </c>
      <c r="O18" s="182">
        <v>17</v>
      </c>
      <c r="P18" s="23"/>
    </row>
    <row r="19" spans="1:34" ht="18.75" customHeight="1">
      <c r="A19" s="471"/>
      <c r="B19" s="122" t="s">
        <v>45</v>
      </c>
      <c r="C19" s="182">
        <v>224383</v>
      </c>
      <c r="D19" s="182">
        <v>5</v>
      </c>
      <c r="E19" s="182">
        <v>351</v>
      </c>
      <c r="F19" s="182">
        <v>8273</v>
      </c>
      <c r="G19" s="182">
        <v>25922</v>
      </c>
      <c r="H19" s="182">
        <v>25970</v>
      </c>
      <c r="I19" s="182">
        <v>59137</v>
      </c>
      <c r="J19" s="182">
        <v>51654</v>
      </c>
      <c r="K19" s="182">
        <v>35195</v>
      </c>
      <c r="L19" s="182">
        <v>9595</v>
      </c>
      <c r="M19" s="182">
        <v>4535</v>
      </c>
      <c r="N19" s="182">
        <v>3733</v>
      </c>
      <c r="O19" s="182">
        <v>13</v>
      </c>
      <c r="P19" s="23"/>
    </row>
    <row r="20" spans="1:34" ht="18.75" customHeight="1">
      <c r="A20" s="472"/>
      <c r="B20" s="198" t="s">
        <v>44</v>
      </c>
      <c r="C20" s="183">
        <v>48434</v>
      </c>
      <c r="D20" s="183">
        <v>2</v>
      </c>
      <c r="E20" s="183">
        <v>82</v>
      </c>
      <c r="F20" s="183">
        <v>1502</v>
      </c>
      <c r="G20" s="183">
        <v>5170</v>
      </c>
      <c r="H20" s="183">
        <v>6428</v>
      </c>
      <c r="I20" s="183">
        <v>13125</v>
      </c>
      <c r="J20" s="183">
        <v>9503</v>
      </c>
      <c r="K20" s="183">
        <v>7421</v>
      </c>
      <c r="L20" s="183">
        <v>2577</v>
      </c>
      <c r="M20" s="183">
        <v>1385</v>
      </c>
      <c r="N20" s="183">
        <v>1235</v>
      </c>
      <c r="O20" s="183">
        <v>4</v>
      </c>
      <c r="P20" s="23"/>
    </row>
    <row r="21" spans="1:34" ht="18.75" customHeight="1">
      <c r="A21" s="470" t="s">
        <v>50</v>
      </c>
      <c r="B21" s="122" t="s">
        <v>46</v>
      </c>
      <c r="C21" s="182">
        <v>287294</v>
      </c>
      <c r="D21" s="182">
        <v>8</v>
      </c>
      <c r="E21" s="182">
        <v>440</v>
      </c>
      <c r="F21" s="182">
        <v>10499</v>
      </c>
      <c r="G21" s="182">
        <v>33849</v>
      </c>
      <c r="H21" s="182">
        <v>35622</v>
      </c>
      <c r="I21" s="182">
        <v>72445</v>
      </c>
      <c r="J21" s="182">
        <v>64802</v>
      </c>
      <c r="K21" s="182">
        <v>44259</v>
      </c>
      <c r="L21" s="182">
        <v>13083</v>
      </c>
      <c r="M21" s="182">
        <v>6995</v>
      </c>
      <c r="N21" s="182">
        <v>5266</v>
      </c>
      <c r="O21" s="182">
        <v>26</v>
      </c>
      <c r="P21" s="23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ht="18.75" customHeight="1">
      <c r="A22" s="471"/>
      <c r="B22" s="122" t="s">
        <v>45</v>
      </c>
      <c r="C22" s="182">
        <v>235388</v>
      </c>
      <c r="D22" s="182">
        <v>5</v>
      </c>
      <c r="E22" s="182">
        <v>376</v>
      </c>
      <c r="F22" s="182">
        <v>9071</v>
      </c>
      <c r="G22" s="182">
        <v>28096</v>
      </c>
      <c r="H22" s="182">
        <v>28558</v>
      </c>
      <c r="I22" s="182">
        <v>58874</v>
      </c>
      <c r="J22" s="182">
        <v>54342</v>
      </c>
      <c r="K22" s="182">
        <v>36516</v>
      </c>
      <c r="L22" s="182">
        <v>10327</v>
      </c>
      <c r="M22" s="182">
        <v>5335</v>
      </c>
      <c r="N22" s="182">
        <v>3869</v>
      </c>
      <c r="O22" s="182">
        <v>19</v>
      </c>
      <c r="P22" s="23"/>
    </row>
    <row r="23" spans="1:34" ht="18.75" customHeight="1">
      <c r="A23" s="472"/>
      <c r="B23" s="198" t="s">
        <v>44</v>
      </c>
      <c r="C23" s="183">
        <v>51906</v>
      </c>
      <c r="D23" s="183">
        <v>3</v>
      </c>
      <c r="E23" s="183">
        <v>64</v>
      </c>
      <c r="F23" s="183">
        <v>1428</v>
      </c>
      <c r="G23" s="183">
        <v>5753</v>
      </c>
      <c r="H23" s="183">
        <v>7064</v>
      </c>
      <c r="I23" s="183">
        <v>13571</v>
      </c>
      <c r="J23" s="183">
        <v>10460</v>
      </c>
      <c r="K23" s="183">
        <v>7743</v>
      </c>
      <c r="L23" s="183">
        <v>2756</v>
      </c>
      <c r="M23" s="183">
        <v>1660</v>
      </c>
      <c r="N23" s="183">
        <v>1397</v>
      </c>
      <c r="O23" s="183">
        <v>7</v>
      </c>
      <c r="P23" s="23"/>
    </row>
    <row r="24" spans="1:34" ht="18.75" customHeight="1">
      <c r="A24" s="470" t="s">
        <v>49</v>
      </c>
      <c r="B24" s="122" t="s">
        <v>46</v>
      </c>
      <c r="C24" s="182">
        <v>291621</v>
      </c>
      <c r="D24" s="182">
        <v>3</v>
      </c>
      <c r="E24" s="182">
        <v>380</v>
      </c>
      <c r="F24" s="182">
        <v>8893</v>
      </c>
      <c r="G24" s="182">
        <v>32685</v>
      </c>
      <c r="H24" s="182">
        <v>36607</v>
      </c>
      <c r="I24" s="182">
        <v>70003</v>
      </c>
      <c r="J24" s="201">
        <v>67127</v>
      </c>
      <c r="K24" s="182">
        <v>46284</v>
      </c>
      <c r="L24" s="182">
        <v>14216</v>
      </c>
      <c r="M24" s="182">
        <v>8511</v>
      </c>
      <c r="N24" s="182">
        <v>6895</v>
      </c>
      <c r="O24" s="182">
        <v>17</v>
      </c>
      <c r="P24" s="23"/>
    </row>
    <row r="25" spans="1:34" ht="18.75" customHeight="1">
      <c r="A25" s="471"/>
      <c r="B25" s="122" t="s">
        <v>45</v>
      </c>
      <c r="C25" s="182">
        <v>236308</v>
      </c>
      <c r="D25" s="182">
        <v>3</v>
      </c>
      <c r="E25" s="182">
        <v>319</v>
      </c>
      <c r="F25" s="182">
        <v>7606</v>
      </c>
      <c r="G25" s="182">
        <v>26808</v>
      </c>
      <c r="H25" s="182">
        <v>29531</v>
      </c>
      <c r="I25" s="182">
        <v>56161</v>
      </c>
      <c r="J25" s="201">
        <v>55800</v>
      </c>
      <c r="K25" s="182">
        <v>37680</v>
      </c>
      <c r="L25" s="182">
        <v>11045</v>
      </c>
      <c r="M25" s="182">
        <v>6394</v>
      </c>
      <c r="N25" s="182">
        <v>4946</v>
      </c>
      <c r="O25" s="182">
        <v>15</v>
      </c>
      <c r="P25" s="23"/>
    </row>
    <row r="26" spans="1:34" ht="18.75" customHeight="1">
      <c r="A26" s="472"/>
      <c r="B26" s="198" t="s">
        <v>44</v>
      </c>
      <c r="C26" s="183">
        <v>55313</v>
      </c>
      <c r="D26" s="183">
        <v>0</v>
      </c>
      <c r="E26" s="183">
        <v>61</v>
      </c>
      <c r="F26" s="183">
        <v>1287</v>
      </c>
      <c r="G26" s="183">
        <v>5877</v>
      </c>
      <c r="H26" s="183">
        <v>7076</v>
      </c>
      <c r="I26" s="183">
        <v>13842</v>
      </c>
      <c r="J26" s="204">
        <v>11327</v>
      </c>
      <c r="K26" s="183">
        <v>8604</v>
      </c>
      <c r="L26" s="183">
        <v>3171</v>
      </c>
      <c r="M26" s="183">
        <v>2117</v>
      </c>
      <c r="N26" s="183">
        <v>1949</v>
      </c>
      <c r="O26" s="183">
        <v>2</v>
      </c>
      <c r="P26" s="23"/>
    </row>
    <row r="27" spans="1:34" ht="18.75" customHeight="1">
      <c r="A27" s="470" t="s">
        <v>48</v>
      </c>
      <c r="B27" s="122" t="s">
        <v>46</v>
      </c>
      <c r="C27" s="182">
        <v>277664</v>
      </c>
      <c r="D27" s="182">
        <v>7</v>
      </c>
      <c r="E27" s="182">
        <v>423</v>
      </c>
      <c r="F27" s="182">
        <v>9441</v>
      </c>
      <c r="G27" s="182">
        <v>32447</v>
      </c>
      <c r="H27" s="182">
        <v>35410</v>
      </c>
      <c r="I27" s="182">
        <v>63569</v>
      </c>
      <c r="J27" s="182">
        <v>63927</v>
      </c>
      <c r="K27" s="182">
        <v>43986</v>
      </c>
      <c r="L27" s="182">
        <v>13728</v>
      </c>
      <c r="M27" s="182">
        <v>8345</v>
      </c>
      <c r="N27" s="182">
        <v>6369</v>
      </c>
      <c r="O27" s="182">
        <v>12</v>
      </c>
      <c r="P27" s="23"/>
    </row>
    <row r="28" spans="1:34" ht="18.75" customHeight="1">
      <c r="A28" s="471"/>
      <c r="B28" s="122" t="s">
        <v>45</v>
      </c>
      <c r="C28" s="182">
        <v>224434</v>
      </c>
      <c r="D28" s="182">
        <v>5</v>
      </c>
      <c r="E28" s="182">
        <v>332</v>
      </c>
      <c r="F28" s="182">
        <v>8115</v>
      </c>
      <c r="G28" s="182">
        <v>26613</v>
      </c>
      <c r="H28" s="182">
        <v>28534</v>
      </c>
      <c r="I28" s="182">
        <v>50642</v>
      </c>
      <c r="J28" s="182">
        <v>52524</v>
      </c>
      <c r="K28" s="182">
        <v>35904</v>
      </c>
      <c r="L28" s="182">
        <v>10699</v>
      </c>
      <c r="M28" s="182">
        <v>6356</v>
      </c>
      <c r="N28" s="182">
        <v>4700</v>
      </c>
      <c r="O28" s="182">
        <v>10</v>
      </c>
      <c r="P28" s="23"/>
    </row>
    <row r="29" spans="1:34" ht="18.75" customHeight="1">
      <c r="A29" s="472"/>
      <c r="B29" s="198" t="s">
        <v>44</v>
      </c>
      <c r="C29" s="183">
        <v>53230</v>
      </c>
      <c r="D29" s="183">
        <v>2</v>
      </c>
      <c r="E29" s="183">
        <v>91</v>
      </c>
      <c r="F29" s="183">
        <v>1326</v>
      </c>
      <c r="G29" s="183">
        <v>5834</v>
      </c>
      <c r="H29" s="183">
        <v>6876</v>
      </c>
      <c r="I29" s="183">
        <v>12927</v>
      </c>
      <c r="J29" s="183">
        <v>11403</v>
      </c>
      <c r="K29" s="183">
        <v>8082</v>
      </c>
      <c r="L29" s="183">
        <v>3029</v>
      </c>
      <c r="M29" s="183">
        <v>1989</v>
      </c>
      <c r="N29" s="183">
        <v>1669</v>
      </c>
      <c r="O29" s="183">
        <v>2</v>
      </c>
      <c r="P29" s="23"/>
    </row>
    <row r="30" spans="1:34" s="11" customFormat="1" ht="18.75" customHeight="1">
      <c r="A30" s="470" t="s">
        <v>47</v>
      </c>
      <c r="B30" s="122" t="s">
        <v>46</v>
      </c>
      <c r="C30" s="182">
        <v>281811</v>
      </c>
      <c r="D30" s="182">
        <v>9</v>
      </c>
      <c r="E30" s="182">
        <v>210</v>
      </c>
      <c r="F30" s="182">
        <v>10226</v>
      </c>
      <c r="G30" s="182">
        <v>33556</v>
      </c>
      <c r="H30" s="182">
        <v>37903</v>
      </c>
      <c r="I30" s="182">
        <v>62785</v>
      </c>
      <c r="J30" s="182">
        <v>63324</v>
      </c>
      <c r="K30" s="182">
        <v>43455</v>
      </c>
      <c r="L30" s="182">
        <v>14162</v>
      </c>
      <c r="M30" s="182">
        <v>8944</v>
      </c>
      <c r="N30" s="182">
        <v>7237</v>
      </c>
      <c r="O30" s="182">
        <v>0</v>
      </c>
      <c r="P30" s="23"/>
    </row>
    <row r="31" spans="1:34">
      <c r="A31" s="471"/>
      <c r="B31" s="122" t="s">
        <v>45</v>
      </c>
      <c r="C31" s="182">
        <v>226302</v>
      </c>
      <c r="D31" s="182">
        <v>9</v>
      </c>
      <c r="E31" s="182">
        <v>163</v>
      </c>
      <c r="F31" s="182">
        <v>8816</v>
      </c>
      <c r="G31" s="182">
        <v>27481</v>
      </c>
      <c r="H31" s="182">
        <v>30475</v>
      </c>
      <c r="I31" s="182">
        <v>49753</v>
      </c>
      <c r="J31" s="182">
        <v>51606</v>
      </c>
      <c r="K31" s="182">
        <v>35001</v>
      </c>
      <c r="L31" s="182">
        <v>10983</v>
      </c>
      <c r="M31" s="182">
        <v>6785</v>
      </c>
      <c r="N31" s="182">
        <v>5230</v>
      </c>
      <c r="O31" s="182">
        <v>0</v>
      </c>
      <c r="P31" s="23"/>
    </row>
    <row r="32" spans="1:34">
      <c r="A32" s="472"/>
      <c r="B32" s="198" t="s">
        <v>44</v>
      </c>
      <c r="C32" s="183">
        <v>55509</v>
      </c>
      <c r="D32" s="183">
        <v>0</v>
      </c>
      <c r="E32" s="183">
        <v>47</v>
      </c>
      <c r="F32" s="183">
        <v>1410</v>
      </c>
      <c r="G32" s="183">
        <v>6075</v>
      </c>
      <c r="H32" s="183">
        <v>7428</v>
      </c>
      <c r="I32" s="183">
        <v>13032</v>
      </c>
      <c r="J32" s="183">
        <v>11718</v>
      </c>
      <c r="K32" s="183">
        <v>8454</v>
      </c>
      <c r="L32" s="183">
        <v>3179</v>
      </c>
      <c r="M32" s="183">
        <v>2159</v>
      </c>
      <c r="N32" s="183">
        <v>2007</v>
      </c>
      <c r="O32" s="183">
        <v>0</v>
      </c>
      <c r="P32" s="23"/>
    </row>
    <row r="33" spans="1:15">
      <c r="A33" s="22" t="s">
        <v>0</v>
      </c>
      <c r="B33" s="21"/>
      <c r="C33" s="11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F34" s="19"/>
      <c r="G34" s="19"/>
      <c r="H34" s="19"/>
      <c r="I34" s="19"/>
      <c r="J34" s="19"/>
      <c r="K34" s="19"/>
      <c r="L34" s="19"/>
      <c r="M34" s="19"/>
      <c r="N34" s="19"/>
    </row>
    <row r="35" spans="1:15">
      <c r="F35" s="19"/>
      <c r="G35" s="19"/>
      <c r="H35" s="19"/>
      <c r="I35" s="19"/>
      <c r="J35" s="19"/>
      <c r="K35" s="19"/>
      <c r="L35" s="19"/>
      <c r="M35" s="19"/>
      <c r="N35" s="19"/>
    </row>
    <row r="36" spans="1:15">
      <c r="F36" s="19"/>
      <c r="G36" s="19"/>
      <c r="H36" s="19"/>
      <c r="I36" s="19"/>
      <c r="J36" s="19"/>
      <c r="K36" s="19"/>
      <c r="L36" s="19"/>
      <c r="M36" s="19"/>
      <c r="N36" s="19"/>
    </row>
    <row r="37" spans="1:15">
      <c r="F37" s="19"/>
      <c r="G37" s="19"/>
      <c r="H37" s="19"/>
      <c r="I37" s="19"/>
      <c r="J37" s="19"/>
      <c r="K37" s="19"/>
      <c r="L37" s="19"/>
      <c r="M37" s="19"/>
      <c r="N37" s="19"/>
    </row>
    <row r="38" spans="1:15">
      <c r="F38" s="19"/>
      <c r="G38" s="19"/>
      <c r="H38" s="19"/>
      <c r="I38" s="19"/>
      <c r="J38" s="19"/>
      <c r="K38" s="19"/>
      <c r="L38" s="19"/>
      <c r="M38" s="19"/>
      <c r="N38" s="19"/>
    </row>
    <row r="39" spans="1:15"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1">
    <mergeCell ref="A1:O1"/>
    <mergeCell ref="A15:A17"/>
    <mergeCell ref="A3:A5"/>
    <mergeCell ref="A6:A8"/>
    <mergeCell ref="A9:A11"/>
    <mergeCell ref="A12:A14"/>
    <mergeCell ref="A18:A20"/>
    <mergeCell ref="A30:A32"/>
    <mergeCell ref="A27:A29"/>
    <mergeCell ref="A24:A26"/>
    <mergeCell ref="A21:A23"/>
  </mergeCells>
  <phoneticPr fontId="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5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5"/>
  <sheetViews>
    <sheetView showGridLines="0" zoomScaleNormal="100" workbookViewId="0">
      <selection activeCell="K18" sqref="K18"/>
    </sheetView>
  </sheetViews>
  <sheetFormatPr defaultRowHeight="15.75"/>
  <cols>
    <col min="1" max="1" width="10.125" style="63" customWidth="1"/>
    <col min="2" max="7" width="17.625" style="63" customWidth="1"/>
    <col min="8" max="16384" width="9" style="63"/>
  </cols>
  <sheetData>
    <row r="1" spans="1:10" ht="20.25" customHeight="1">
      <c r="A1" s="566" t="s">
        <v>543</v>
      </c>
      <c r="B1" s="566"/>
      <c r="C1" s="566"/>
      <c r="D1" s="566"/>
      <c r="E1" s="566"/>
      <c r="F1" s="566"/>
      <c r="G1" s="566"/>
    </row>
    <row r="2" spans="1:10" ht="15.75" customHeight="1">
      <c r="A2" s="160"/>
      <c r="B2" s="160"/>
      <c r="C2" s="160"/>
      <c r="D2" s="160"/>
      <c r="E2" s="160"/>
      <c r="F2" s="159"/>
      <c r="G2" s="437" t="s">
        <v>572</v>
      </c>
    </row>
    <row r="3" spans="1:10" ht="15.75" customHeight="1">
      <c r="A3" s="163"/>
      <c r="B3" s="158" t="s">
        <v>524</v>
      </c>
      <c r="C3" s="157" t="s">
        <v>522</v>
      </c>
      <c r="D3" s="157" t="s">
        <v>526</v>
      </c>
      <c r="E3" s="157" t="s">
        <v>527</v>
      </c>
      <c r="F3" s="157" t="s">
        <v>523</v>
      </c>
      <c r="G3" s="157" t="s">
        <v>528</v>
      </c>
    </row>
    <row r="4" spans="1:10" ht="15.75" customHeight="1">
      <c r="A4" s="391" t="s">
        <v>581</v>
      </c>
      <c r="B4" s="393">
        <v>7864.5958715066099</v>
      </c>
      <c r="C4" s="162">
        <v>2383.45528618857</v>
      </c>
      <c r="D4" s="398">
        <v>855.4</v>
      </c>
      <c r="E4" s="165">
        <v>1.8</v>
      </c>
      <c r="F4" s="406">
        <f>74688/56170900*100000</f>
        <v>132.96564591274131</v>
      </c>
      <c r="G4" s="403">
        <f>16038/56170900*100000</f>
        <v>28.55215066876265</v>
      </c>
    </row>
    <row r="5" spans="1:10" ht="15.75" customHeight="1">
      <c r="A5" s="391" t="s">
        <v>547</v>
      </c>
      <c r="B5" s="393">
        <v>7234.2957772443397</v>
      </c>
      <c r="C5" s="162">
        <v>2238.7631238487502</v>
      </c>
      <c r="D5" s="398">
        <v>908.7</v>
      </c>
      <c r="E5" s="165">
        <v>1.7</v>
      </c>
      <c r="F5" s="406">
        <f>65155/56567800*100000</f>
        <v>115.1803676296409</v>
      </c>
      <c r="G5" s="403">
        <f>16374/56567800*100000</f>
        <v>28.945796018229451</v>
      </c>
    </row>
    <row r="6" spans="1:10" ht="15.75" customHeight="1">
      <c r="A6" s="391" t="s">
        <v>548</v>
      </c>
      <c r="B6" s="393">
        <v>7121.47773973729</v>
      </c>
      <c r="C6" s="161">
        <v>2182.5138812196301</v>
      </c>
      <c r="D6" s="398">
        <v>922.6</v>
      </c>
      <c r="E6" s="165">
        <v>1.5</v>
      </c>
      <c r="F6" s="406">
        <f>57828/56948200*100000</f>
        <v>101.54491274526674</v>
      </c>
      <c r="G6" s="403">
        <f>20751/56948200*100000</f>
        <v>36.438377332382764</v>
      </c>
    </row>
    <row r="7" spans="1:10" ht="15.75" customHeight="1">
      <c r="A7" s="391" t="s">
        <v>549</v>
      </c>
      <c r="B7" s="393">
        <v>7209.6064123015321</v>
      </c>
      <c r="C7" s="161">
        <v>2053.4</v>
      </c>
      <c r="D7" s="398">
        <v>1041.5</v>
      </c>
      <c r="E7" s="165">
        <v>1.9</v>
      </c>
      <c r="F7" s="406">
        <f>50239/57408700*100000</f>
        <v>87.511126362380622</v>
      </c>
      <c r="G7" s="403">
        <f>26683/57408700*100000</f>
        <v>46.47901798856271</v>
      </c>
    </row>
    <row r="8" spans="1:10" ht="15.75" customHeight="1">
      <c r="A8" s="391" t="s">
        <v>550</v>
      </c>
      <c r="B8" s="393">
        <v>7662.4606617214595</v>
      </c>
      <c r="C8" s="161">
        <v>2048.53783891188</v>
      </c>
      <c r="D8" s="398">
        <v>1074.9000000000001</v>
      </c>
      <c r="E8" s="408">
        <f>0.0100333305149429*100</f>
        <v>1.0033330514942902</v>
      </c>
      <c r="F8" s="406">
        <f>0.883020180197919*100</f>
        <v>88.302018019791888</v>
      </c>
      <c r="G8" s="403">
        <f>0.60374172855542*100</f>
        <v>60.374172855542</v>
      </c>
    </row>
    <row r="9" spans="1:10" ht="15.75" customHeight="1">
      <c r="A9" s="391" t="s">
        <v>551</v>
      </c>
      <c r="B9" s="393">
        <v>8302.9420402522192</v>
      </c>
      <c r="C9" s="161">
        <v>2139.4491907658999</v>
      </c>
      <c r="D9" s="398">
        <v>1104.7</v>
      </c>
      <c r="E9" s="408">
        <f>0.0120064790761707*100</f>
        <v>1.20064790761707</v>
      </c>
      <c r="F9" s="406">
        <f>0.965562774856595*100</f>
        <v>96.556277485659507</v>
      </c>
      <c r="G9" s="403">
        <f>0.682175317640042*100</f>
        <v>68.217531764004207</v>
      </c>
    </row>
    <row r="10" spans="1:10" ht="15.75" customHeight="1">
      <c r="A10" s="391" t="s">
        <v>552</v>
      </c>
      <c r="B10" s="393">
        <v>9331.4447350420905</v>
      </c>
      <c r="C10" s="161">
        <v>2358.0460818417</v>
      </c>
      <c r="D10" s="398">
        <v>1093.9000000000001</v>
      </c>
      <c r="E10" s="408">
        <f>0.0118188697573742*100</f>
        <v>1.1818869757374202</v>
      </c>
      <c r="F10" s="406">
        <f>1.27051137012098*100</f>
        <v>127.051137012098</v>
      </c>
      <c r="G10" s="403">
        <f>0.890491885429521*100</f>
        <v>89.049188542952095</v>
      </c>
    </row>
    <row r="11" spans="1:10" ht="15.75" customHeight="1">
      <c r="A11" s="391" t="s">
        <v>553</v>
      </c>
      <c r="B11" s="393">
        <v>9770.0705843511496</v>
      </c>
      <c r="C11" s="161">
        <v>2281.5011873278199</v>
      </c>
      <c r="D11" s="398">
        <v>1143.2</v>
      </c>
      <c r="E11" s="408">
        <f>0.0117077608476605*100</f>
        <v>1.17077608476605</v>
      </c>
      <c r="F11" s="406">
        <f>1.34097654093616*100</f>
        <v>134.097654093616</v>
      </c>
      <c r="G11" s="403">
        <f>0.97503304805959*100</f>
        <v>97.503304805959004</v>
      </c>
      <c r="J11" s="92"/>
    </row>
    <row r="12" spans="1:10" ht="15.75" customHeight="1">
      <c r="A12" s="391" t="s">
        <v>554</v>
      </c>
      <c r="B12" s="393">
        <v>10305.9</v>
      </c>
      <c r="C12" s="161">
        <v>2275.6</v>
      </c>
      <c r="D12" s="398">
        <v>1296.5999999999999</v>
      </c>
      <c r="E12" s="408">
        <f>0.0118998480371645*100</f>
        <v>1.18998480371645</v>
      </c>
      <c r="F12" s="406">
        <v>154.4</v>
      </c>
      <c r="G12" s="403">
        <v>100.1</v>
      </c>
    </row>
    <row r="13" spans="1:10" ht="15.75" customHeight="1">
      <c r="A13" s="395" t="s">
        <v>555</v>
      </c>
      <c r="B13" s="396">
        <f>93.966470973004*100</f>
        <v>9396.6470973003998</v>
      </c>
      <c r="C13" s="412">
        <f>16.7640424334924*100</f>
        <v>1676.40424334924</v>
      </c>
      <c r="D13" s="413">
        <f>13.1938948691652*100</f>
        <v>1319.3894869165201</v>
      </c>
      <c r="E13" s="427">
        <f>0.0105148331489452*100</f>
        <v>1.05148331489452</v>
      </c>
      <c r="F13" s="416">
        <f>1.14561210124388*100</f>
        <v>114.561210124388</v>
      </c>
      <c r="G13" s="420">
        <f>0.935937916387393*100</f>
        <v>93.593791638739305</v>
      </c>
    </row>
    <row r="14" spans="1:10" ht="47.25" customHeight="1">
      <c r="A14" s="569" t="s">
        <v>586</v>
      </c>
      <c r="B14" s="570"/>
      <c r="C14" s="570"/>
      <c r="D14" s="570"/>
      <c r="E14" s="570"/>
      <c r="F14" s="570"/>
      <c r="G14" s="570"/>
    </row>
    <row r="15" spans="1:10" ht="167.25" customHeight="1">
      <c r="A15" s="571" t="s">
        <v>582</v>
      </c>
      <c r="B15" s="571"/>
      <c r="C15" s="571"/>
      <c r="D15" s="571"/>
      <c r="E15" s="571"/>
      <c r="F15" s="571"/>
      <c r="G15" s="571"/>
    </row>
  </sheetData>
  <mergeCells count="3">
    <mergeCell ref="A1:G1"/>
    <mergeCell ref="A14:G14"/>
    <mergeCell ref="A15:G15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224" scale="8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5"/>
  <sheetViews>
    <sheetView showGridLines="0" zoomScale="110" zoomScaleNormal="110" workbookViewId="0">
      <selection activeCell="K21" sqref="K21"/>
    </sheetView>
  </sheetViews>
  <sheetFormatPr defaultRowHeight="15.75"/>
  <cols>
    <col min="1" max="1" width="10.125" style="63" customWidth="1"/>
    <col min="2" max="7" width="17.625" style="63" customWidth="1"/>
    <col min="8" max="16384" width="9" style="63"/>
  </cols>
  <sheetData>
    <row r="1" spans="1:9" ht="20.25" customHeight="1">
      <c r="A1" s="566" t="s">
        <v>587</v>
      </c>
      <c r="B1" s="566"/>
      <c r="C1" s="566"/>
      <c r="D1" s="566"/>
      <c r="E1" s="566"/>
      <c r="F1" s="566"/>
      <c r="G1" s="566"/>
    </row>
    <row r="2" spans="1:9" ht="15.75" customHeight="1">
      <c r="A2" s="160"/>
      <c r="B2" s="160"/>
      <c r="C2" s="160"/>
      <c r="D2" s="160"/>
      <c r="E2" s="160"/>
      <c r="F2" s="159"/>
      <c r="G2" s="437" t="s">
        <v>588</v>
      </c>
    </row>
    <row r="3" spans="1:9" ht="15.75" customHeight="1">
      <c r="A3" s="163"/>
      <c r="B3" s="158" t="s">
        <v>589</v>
      </c>
      <c r="C3" s="157" t="s">
        <v>522</v>
      </c>
      <c r="D3" s="157" t="s">
        <v>590</v>
      </c>
      <c r="E3" s="157" t="s">
        <v>591</v>
      </c>
      <c r="F3" s="157" t="s">
        <v>592</v>
      </c>
      <c r="G3" s="157" t="s">
        <v>593</v>
      </c>
    </row>
    <row r="4" spans="1:9" ht="15.75" customHeight="1">
      <c r="A4" s="391" t="s">
        <v>546</v>
      </c>
      <c r="B4" s="156">
        <v>12267</v>
      </c>
      <c r="C4" s="162">
        <v>5680</v>
      </c>
      <c r="D4" s="399">
        <v>1220</v>
      </c>
      <c r="E4" s="164">
        <v>0.9</v>
      </c>
      <c r="F4" s="407">
        <v>103</v>
      </c>
      <c r="G4" s="405">
        <v>69</v>
      </c>
    </row>
    <row r="5" spans="1:9" ht="15.75" customHeight="1">
      <c r="A5" s="391" t="s">
        <v>547</v>
      </c>
      <c r="B5" s="156">
        <v>12147.746192267299</v>
      </c>
      <c r="C5" s="162">
        <v>5515.7484537594273</v>
      </c>
      <c r="D5" s="399">
        <v>1355.7922213203101</v>
      </c>
      <c r="E5" s="164">
        <v>0.7</v>
      </c>
      <c r="F5" s="407">
        <v>96.781523248522802</v>
      </c>
      <c r="G5" s="405">
        <v>66.432904919533001</v>
      </c>
    </row>
    <row r="6" spans="1:9" ht="15.75" customHeight="1">
      <c r="A6" s="391" t="s">
        <v>548</v>
      </c>
      <c r="B6" s="156">
        <v>12071.7579704893</v>
      </c>
      <c r="C6" s="161">
        <v>5465.198628013065</v>
      </c>
      <c r="D6" s="399">
        <v>1545.37584594281</v>
      </c>
      <c r="E6" s="164">
        <v>0.9</v>
      </c>
      <c r="F6" s="407">
        <v>87.090275460885195</v>
      </c>
      <c r="G6" s="405">
        <v>62.674582878620498</v>
      </c>
    </row>
    <row r="7" spans="1:9" ht="15.75" customHeight="1">
      <c r="A7" s="391" t="s">
        <v>549</v>
      </c>
      <c r="B7" s="156">
        <v>12305.196462706899</v>
      </c>
      <c r="C7" s="161">
        <v>5485.3103536828921</v>
      </c>
      <c r="D7" s="399">
        <v>1609.7890753152101</v>
      </c>
      <c r="E7" s="164">
        <v>0.9</v>
      </c>
      <c r="F7" s="407">
        <v>86.261353129578097</v>
      </c>
      <c r="G7" s="405">
        <v>69.068900276038306</v>
      </c>
    </row>
    <row r="8" spans="1:9" ht="15.75" customHeight="1">
      <c r="A8" s="391" t="s">
        <v>550</v>
      </c>
      <c r="B8" s="156">
        <v>12803.3018235893</v>
      </c>
      <c r="C8" s="161">
        <v>5317.8063372782499</v>
      </c>
      <c r="D8" s="399">
        <v>1895.88099670676</v>
      </c>
      <c r="E8" s="164">
        <v>1.1000000000000001</v>
      </c>
      <c r="F8" s="407">
        <v>86.343862467830206</v>
      </c>
      <c r="G8" s="405">
        <v>60.392740584401302</v>
      </c>
    </row>
    <row r="9" spans="1:9" ht="15.75" customHeight="1">
      <c r="A9" s="391" t="s">
        <v>551</v>
      </c>
      <c r="B9" s="156">
        <v>12700.435398870401</v>
      </c>
      <c r="C9" s="161">
        <v>4988.1664825001453</v>
      </c>
      <c r="D9" s="399">
        <v>2066.92777498126</v>
      </c>
      <c r="E9" s="164">
        <v>1.1000000000000001</v>
      </c>
      <c r="F9" s="407">
        <v>86.283650699353998</v>
      </c>
      <c r="G9" s="405">
        <v>67.670487555029496</v>
      </c>
    </row>
    <row r="10" spans="1:9" ht="15.75" customHeight="1">
      <c r="A10" s="391" t="s">
        <v>552</v>
      </c>
      <c r="B10" s="156">
        <v>12419.2142386465</v>
      </c>
      <c r="C10" s="161">
        <v>4750.2025190158993</v>
      </c>
      <c r="D10" s="399">
        <v>2074.9082978484798</v>
      </c>
      <c r="E10" s="164">
        <v>1.1000000000000001</v>
      </c>
      <c r="F10" s="407">
        <v>85.993837058630902</v>
      </c>
      <c r="G10" s="405">
        <v>73.267266190895</v>
      </c>
      <c r="I10" s="92"/>
    </row>
    <row r="11" spans="1:9" ht="15.75" customHeight="1">
      <c r="A11" s="391" t="s">
        <v>553</v>
      </c>
      <c r="B11" s="156">
        <v>12492.1801395125</v>
      </c>
      <c r="C11" s="161">
        <v>4288.8436689805067</v>
      </c>
      <c r="D11" s="399">
        <v>2557.7841683616698</v>
      </c>
      <c r="E11" s="164">
        <v>1.1000000000000001</v>
      </c>
      <c r="F11" s="407">
        <v>84.971190039403098</v>
      </c>
      <c r="G11" s="405">
        <v>78.209661153547202</v>
      </c>
    </row>
    <row r="12" spans="1:9" ht="15.75" customHeight="1">
      <c r="A12" s="391" t="s">
        <v>554</v>
      </c>
      <c r="B12" s="156">
        <v>12260.549220941901</v>
      </c>
      <c r="C12" s="161">
        <v>4153.4360675431089</v>
      </c>
      <c r="D12" s="399">
        <v>2380.5690246424501</v>
      </c>
      <c r="E12" s="164">
        <v>1.1000000000000001</v>
      </c>
      <c r="F12" s="407">
        <v>87.898621708751094</v>
      </c>
      <c r="G12" s="405">
        <v>83.481801093834306</v>
      </c>
    </row>
    <row r="13" spans="1:9" ht="15.75" customHeight="1">
      <c r="A13" s="395" t="s">
        <v>555</v>
      </c>
      <c r="B13" s="397">
        <v>12144.344158608899</v>
      </c>
      <c r="C13" s="412">
        <v>3976.1770262693817</v>
      </c>
      <c r="D13" s="414">
        <v>2103.3850540264998</v>
      </c>
      <c r="E13" s="428">
        <f>124/10360826*100000</f>
        <v>1.1968157751129109</v>
      </c>
      <c r="F13" s="418">
        <v>84.903114389218302</v>
      </c>
      <c r="G13" s="422">
        <v>90.183062946332697</v>
      </c>
    </row>
    <row r="14" spans="1:9" ht="63.75" customHeight="1">
      <c r="A14" s="572" t="s">
        <v>594</v>
      </c>
      <c r="B14" s="573"/>
      <c r="C14" s="573"/>
      <c r="D14" s="573"/>
      <c r="E14" s="573"/>
      <c r="F14" s="573"/>
      <c r="G14" s="573"/>
    </row>
    <row r="15" spans="1:9" ht="81" customHeight="1">
      <c r="A15" s="571" t="s">
        <v>595</v>
      </c>
      <c r="B15" s="571"/>
      <c r="C15" s="571"/>
      <c r="D15" s="571"/>
      <c r="E15" s="571"/>
      <c r="F15" s="571"/>
      <c r="G15" s="571"/>
    </row>
  </sheetData>
  <mergeCells count="3">
    <mergeCell ref="A1:G1"/>
    <mergeCell ref="A14:G14"/>
    <mergeCell ref="A15:G15"/>
  </mergeCells>
  <phoneticPr fontId="15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11"/>
  <sheetViews>
    <sheetView showGridLines="0" zoomScale="110" zoomScaleNormal="110" zoomScalePageLayoutView="120" workbookViewId="0">
      <selection activeCell="D14" sqref="D14"/>
    </sheetView>
  </sheetViews>
  <sheetFormatPr defaultColWidth="9" defaultRowHeight="15"/>
  <cols>
    <col min="1" max="1" width="11.5" style="425" customWidth="1"/>
    <col min="2" max="7" width="17.625" style="425" customWidth="1"/>
    <col min="8" max="8" width="9.625" style="425" bestFit="1" customWidth="1"/>
    <col min="9" max="9" width="7.5" style="425" customWidth="1"/>
    <col min="10" max="16384" width="9" style="425"/>
  </cols>
  <sheetData>
    <row r="1" spans="1:11" ht="20.25">
      <c r="A1" s="575" t="s">
        <v>544</v>
      </c>
      <c r="B1" s="575"/>
      <c r="C1" s="575"/>
      <c r="D1" s="575"/>
      <c r="E1" s="575"/>
      <c r="F1" s="575"/>
      <c r="G1" s="169"/>
      <c r="H1" s="169"/>
      <c r="I1" s="169"/>
      <c r="J1" s="169"/>
      <c r="K1" s="169"/>
    </row>
    <row r="2" spans="1:11" ht="15" customHeight="1">
      <c r="A2" s="168"/>
      <c r="B2" s="168"/>
      <c r="C2" s="168"/>
      <c r="D2" s="168"/>
      <c r="F2" s="437" t="s">
        <v>573</v>
      </c>
      <c r="G2" s="169"/>
      <c r="H2" s="169"/>
      <c r="I2" s="169"/>
      <c r="J2" s="169"/>
      <c r="K2" s="169"/>
    </row>
    <row r="3" spans="1:11" ht="15.75" customHeight="1">
      <c r="A3" s="429"/>
      <c r="B3" s="430" t="s">
        <v>529</v>
      </c>
      <c r="C3" s="431" t="s">
        <v>326</v>
      </c>
      <c r="D3" s="430" t="s">
        <v>325</v>
      </c>
      <c r="E3" s="431" t="s">
        <v>324</v>
      </c>
      <c r="F3" s="431" t="s">
        <v>323</v>
      </c>
      <c r="G3" s="65"/>
    </row>
    <row r="4" spans="1:11" ht="15.75" customHeight="1">
      <c r="A4" s="168" t="s">
        <v>562</v>
      </c>
      <c r="B4" s="432">
        <v>283</v>
      </c>
      <c r="C4" s="433">
        <v>53</v>
      </c>
      <c r="D4" s="433">
        <v>153</v>
      </c>
      <c r="E4" s="433">
        <v>707</v>
      </c>
      <c r="F4" s="433">
        <v>69</v>
      </c>
      <c r="G4" s="65"/>
    </row>
    <row r="5" spans="1:11" ht="15.75" customHeight="1">
      <c r="A5" s="168" t="s">
        <v>563</v>
      </c>
      <c r="B5" s="432">
        <v>271</v>
      </c>
      <c r="C5" s="433">
        <v>48</v>
      </c>
      <c r="D5" s="433">
        <v>149</v>
      </c>
      <c r="E5" s="433">
        <v>693</v>
      </c>
      <c r="F5" s="433">
        <v>61</v>
      </c>
      <c r="G5" s="65"/>
    </row>
    <row r="6" spans="1:11" ht="15.75" customHeight="1">
      <c r="A6" s="168" t="s">
        <v>564</v>
      </c>
      <c r="B6" s="432">
        <v>265</v>
      </c>
      <c r="C6" s="433">
        <v>44</v>
      </c>
      <c r="D6" s="433">
        <v>146</v>
      </c>
      <c r="E6" s="433">
        <v>668</v>
      </c>
      <c r="F6" s="433">
        <v>58</v>
      </c>
      <c r="G6" s="65"/>
    </row>
    <row r="7" spans="1:11" ht="15.75" customHeight="1">
      <c r="A7" s="168" t="s">
        <v>565</v>
      </c>
      <c r="B7" s="432">
        <v>268</v>
      </c>
      <c r="C7" s="434">
        <v>40</v>
      </c>
      <c r="D7" s="434">
        <v>140</v>
      </c>
      <c r="E7" s="434">
        <v>642</v>
      </c>
      <c r="F7" s="433">
        <v>63</v>
      </c>
      <c r="G7" s="65"/>
    </row>
    <row r="8" spans="1:11" ht="15.75" customHeight="1">
      <c r="A8" s="170" t="s">
        <v>566</v>
      </c>
      <c r="B8" s="435">
        <v>248</v>
      </c>
      <c r="C8" s="436">
        <v>37</v>
      </c>
      <c r="D8" s="436" t="s">
        <v>521</v>
      </c>
      <c r="E8" s="436" t="s">
        <v>520</v>
      </c>
      <c r="F8" s="436">
        <v>73</v>
      </c>
      <c r="G8" s="65"/>
    </row>
    <row r="9" spans="1:11" ht="15.75" customHeight="1">
      <c r="A9" s="167" t="s">
        <v>322</v>
      </c>
      <c r="B9" s="166" t="s">
        <v>597</v>
      </c>
      <c r="F9" s="63"/>
      <c r="G9" s="63"/>
    </row>
    <row r="10" spans="1:11" ht="34.5" customHeight="1">
      <c r="A10" s="439" t="s">
        <v>530</v>
      </c>
      <c r="B10" s="576" t="s">
        <v>598</v>
      </c>
      <c r="C10" s="577"/>
      <c r="D10" s="577"/>
      <c r="E10" s="577"/>
      <c r="F10" s="577"/>
    </row>
    <row r="11" spans="1:11" ht="15.75" customHeight="1">
      <c r="B11" s="574"/>
      <c r="C11" s="574"/>
      <c r="D11" s="574"/>
      <c r="E11" s="574"/>
      <c r="F11" s="574"/>
    </row>
  </sheetData>
  <mergeCells count="3">
    <mergeCell ref="B11:F11"/>
    <mergeCell ref="A1:F1"/>
    <mergeCell ref="B10:F10"/>
  </mergeCells>
  <phoneticPr fontId="1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5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9"/>
  <sheetViews>
    <sheetView showGridLines="0" zoomScale="60" zoomScaleNormal="60" workbookViewId="0">
      <selection activeCell="N46" sqref="N46"/>
    </sheetView>
  </sheetViews>
  <sheetFormatPr defaultColWidth="9" defaultRowHeight="15.75"/>
  <cols>
    <col min="1" max="1" width="7.5" style="27" customWidth="1"/>
    <col min="2" max="5" width="13.125" style="1" customWidth="1"/>
    <col min="6" max="9" width="11.625" style="1" customWidth="1"/>
    <col min="10" max="16384" width="9" style="1"/>
  </cols>
  <sheetData>
    <row r="1" spans="1:12" s="33" customFormat="1" ht="27" customHeight="1">
      <c r="A1" s="473" t="s">
        <v>559</v>
      </c>
      <c r="B1" s="473"/>
      <c r="C1" s="473"/>
      <c r="D1" s="473"/>
      <c r="E1" s="473"/>
      <c r="F1" s="473"/>
      <c r="G1" s="473"/>
      <c r="H1" s="473"/>
      <c r="I1" s="473"/>
    </row>
    <row r="2" spans="1:12" s="33" customFormat="1" ht="16.5" customHeight="1">
      <c r="A2" s="474"/>
      <c r="B2" s="478" t="s">
        <v>329</v>
      </c>
      <c r="C2" s="478"/>
      <c r="D2" s="478"/>
      <c r="E2" s="477" t="s">
        <v>67</v>
      </c>
      <c r="F2" s="478"/>
      <c r="G2" s="478"/>
      <c r="H2" s="478"/>
      <c r="I2" s="478"/>
    </row>
    <row r="3" spans="1:12" s="33" customFormat="1" ht="20.25" customHeight="1">
      <c r="A3" s="475"/>
      <c r="B3" s="483" t="s">
        <v>328</v>
      </c>
      <c r="C3" s="479" t="s">
        <v>65</v>
      </c>
      <c r="D3" s="479" t="s">
        <v>63</v>
      </c>
      <c r="E3" s="480" t="s">
        <v>64</v>
      </c>
      <c r="F3" s="482" t="s">
        <v>21</v>
      </c>
      <c r="G3" s="482"/>
      <c r="H3" s="482" t="s">
        <v>63</v>
      </c>
      <c r="I3" s="482"/>
    </row>
    <row r="4" spans="1:12" s="33" customFormat="1" ht="20.25" customHeight="1">
      <c r="A4" s="476"/>
      <c r="B4" s="484"/>
      <c r="C4" s="479"/>
      <c r="D4" s="479"/>
      <c r="E4" s="481"/>
      <c r="F4" s="187" t="s">
        <v>62</v>
      </c>
      <c r="G4" s="187" t="s">
        <v>61</v>
      </c>
      <c r="H4" s="187" t="s">
        <v>62</v>
      </c>
      <c r="I4" s="187" t="s">
        <v>61</v>
      </c>
    </row>
    <row r="5" spans="1:12" s="33" customFormat="1" ht="18.75" customHeight="1">
      <c r="A5" s="206" t="s">
        <v>60</v>
      </c>
      <c r="B5" s="171">
        <v>23193518</v>
      </c>
      <c r="C5" s="171">
        <v>11640450</v>
      </c>
      <c r="D5" s="171">
        <v>11553068</v>
      </c>
      <c r="E5" s="172">
        <v>260356</v>
      </c>
      <c r="F5" s="171">
        <v>212981</v>
      </c>
      <c r="G5" s="208">
        <v>81.803761004163533</v>
      </c>
      <c r="H5" s="171">
        <v>47375</v>
      </c>
      <c r="I5" s="208">
        <v>18.19623899583647</v>
      </c>
      <c r="K5" s="36"/>
      <c r="L5" s="37"/>
    </row>
    <row r="6" spans="1:12" s="33" customFormat="1" ht="18.75" customHeight="1">
      <c r="A6" s="206" t="s">
        <v>17</v>
      </c>
      <c r="B6" s="209">
        <v>23270367</v>
      </c>
      <c r="C6" s="171">
        <v>11659497</v>
      </c>
      <c r="D6" s="171">
        <v>11610870</v>
      </c>
      <c r="E6" s="172">
        <v>262058</v>
      </c>
      <c r="F6" s="171">
        <v>213949</v>
      </c>
      <c r="G6" s="208">
        <v>81.641850277419508</v>
      </c>
      <c r="H6" s="171">
        <v>48109</v>
      </c>
      <c r="I6" s="208">
        <v>18.358149722580496</v>
      </c>
      <c r="K6" s="36"/>
      <c r="L6" s="37"/>
    </row>
    <row r="7" spans="1:12" s="33" customFormat="1" ht="18.75" customHeight="1">
      <c r="A7" s="206" t="s">
        <v>15</v>
      </c>
      <c r="B7" s="210">
        <v>23344670</v>
      </c>
      <c r="C7" s="124">
        <v>11678996.5</v>
      </c>
      <c r="D7" s="124">
        <v>11665673</v>
      </c>
      <c r="E7" s="120">
        <v>255310</v>
      </c>
      <c r="F7" s="124">
        <v>209222</v>
      </c>
      <c r="G7" s="208">
        <v>81.948219811209896</v>
      </c>
      <c r="H7" s="124">
        <v>46088</v>
      </c>
      <c r="I7" s="208">
        <v>18.051780188790097</v>
      </c>
      <c r="K7" s="36"/>
      <c r="L7" s="37"/>
    </row>
    <row r="8" spans="1:12" s="33" customFormat="1" ht="18.75" customHeight="1">
      <c r="A8" s="206" t="s">
        <v>14</v>
      </c>
      <c r="B8" s="210">
        <v>23403635</v>
      </c>
      <c r="C8" s="124">
        <v>11691322.5</v>
      </c>
      <c r="D8" s="124">
        <v>11712312.5</v>
      </c>
      <c r="E8" s="120">
        <v>261603</v>
      </c>
      <c r="F8" s="124">
        <v>214701</v>
      </c>
      <c r="G8" s="208">
        <v>82.071306521714206</v>
      </c>
      <c r="H8" s="124">
        <v>46902</v>
      </c>
      <c r="I8" s="208">
        <v>17.928693478285798</v>
      </c>
      <c r="K8" s="36"/>
      <c r="L8" s="37"/>
    </row>
    <row r="9" spans="1:12" s="33" customFormat="1" ht="18.75" customHeight="1">
      <c r="A9" s="206" t="s">
        <v>12</v>
      </c>
      <c r="B9" s="209">
        <v>23462914</v>
      </c>
      <c r="C9" s="171">
        <v>11705009</v>
      </c>
      <c r="D9" s="171">
        <v>11757905</v>
      </c>
      <c r="E9" s="172">
        <v>269296</v>
      </c>
      <c r="F9" s="171">
        <v>221904</v>
      </c>
      <c r="G9" s="208">
        <v>82.401521002911295</v>
      </c>
      <c r="H9" s="171">
        <v>47392</v>
      </c>
      <c r="I9" s="208">
        <v>17.598478997088705</v>
      </c>
      <c r="K9" s="36"/>
      <c r="L9" s="37"/>
    </row>
    <row r="10" spans="1:12" s="33" customFormat="1" ht="18.75" customHeight="1">
      <c r="A10" s="206" t="s">
        <v>10</v>
      </c>
      <c r="B10" s="209">
        <v>23515945</v>
      </c>
      <c r="C10" s="171">
        <v>11715659</v>
      </c>
      <c r="D10" s="171">
        <v>11800286</v>
      </c>
      <c r="E10" s="172">
        <v>272817</v>
      </c>
      <c r="F10" s="171">
        <v>224383</v>
      </c>
      <c r="G10" s="208">
        <v>82.246707499899202</v>
      </c>
      <c r="H10" s="171">
        <v>48434</v>
      </c>
      <c r="I10" s="208">
        <v>17.753292500100802</v>
      </c>
      <c r="K10" s="36"/>
      <c r="L10" s="37"/>
    </row>
    <row r="11" spans="1:12" s="33" customFormat="1" ht="18.75" customHeight="1">
      <c r="A11" s="206" t="s">
        <v>8</v>
      </c>
      <c r="B11" s="171">
        <v>23555522</v>
      </c>
      <c r="C11" s="171">
        <v>11719425</v>
      </c>
      <c r="D11" s="171">
        <v>11836097</v>
      </c>
      <c r="E11" s="172">
        <v>287294</v>
      </c>
      <c r="F11" s="171">
        <v>235388</v>
      </c>
      <c r="G11" s="208">
        <v>81.932793584272559</v>
      </c>
      <c r="H11" s="171">
        <v>51906</v>
      </c>
      <c r="I11" s="208">
        <v>18.067206415727444</v>
      </c>
      <c r="K11" s="36"/>
      <c r="L11" s="37"/>
    </row>
    <row r="12" spans="1:12" s="33" customFormat="1" ht="18.75" customHeight="1">
      <c r="A12" s="206" t="s">
        <v>6</v>
      </c>
      <c r="B12" s="171">
        <v>23580080</v>
      </c>
      <c r="C12" s="171">
        <v>11716246.5</v>
      </c>
      <c r="D12" s="171">
        <v>11863833</v>
      </c>
      <c r="E12" s="172">
        <v>291621</v>
      </c>
      <c r="F12" s="171">
        <v>236308</v>
      </c>
      <c r="G12" s="208">
        <v>81.032573100016805</v>
      </c>
      <c r="H12" s="171">
        <v>55313</v>
      </c>
      <c r="I12" s="208">
        <v>18.967426899983199</v>
      </c>
      <c r="K12" s="36"/>
      <c r="L12" s="37"/>
    </row>
    <row r="13" spans="1:12" s="33" customFormat="1" ht="18.75" customHeight="1">
      <c r="A13" s="206" t="s">
        <v>4</v>
      </c>
      <c r="B13" s="171">
        <v>23596027</v>
      </c>
      <c r="C13" s="171">
        <v>11709049.5</v>
      </c>
      <c r="D13" s="171">
        <v>11886977</v>
      </c>
      <c r="E13" s="172">
        <v>277664</v>
      </c>
      <c r="F13" s="171">
        <v>224434</v>
      </c>
      <c r="G13" s="208">
        <v>80.829347700818261</v>
      </c>
      <c r="H13" s="171">
        <v>53230</v>
      </c>
      <c r="I13" s="208">
        <v>19.170652299181747</v>
      </c>
      <c r="K13" s="36"/>
      <c r="L13" s="37"/>
    </row>
    <row r="14" spans="1:12" s="33" customFormat="1" ht="18.75" customHeight="1">
      <c r="A14" s="207" t="s">
        <v>2</v>
      </c>
      <c r="B14" s="173">
        <v>23582179</v>
      </c>
      <c r="C14" s="118">
        <v>11689475.5</v>
      </c>
      <c r="D14" s="173">
        <v>11892703</v>
      </c>
      <c r="E14" s="174">
        <v>281811</v>
      </c>
      <c r="F14" s="173">
        <v>226302</v>
      </c>
      <c r="G14" s="211">
        <v>80.302756102494214</v>
      </c>
      <c r="H14" s="173">
        <v>55509</v>
      </c>
      <c r="I14" s="211">
        <v>19.697243897505775</v>
      </c>
      <c r="K14" s="36"/>
    </row>
    <row r="15" spans="1:12" s="33" customFormat="1">
      <c r="A15" s="35" t="s">
        <v>0</v>
      </c>
      <c r="B15" s="34"/>
      <c r="C15" s="34"/>
      <c r="D15" s="34"/>
      <c r="E15" s="29"/>
      <c r="F15" s="34"/>
      <c r="G15" s="30"/>
      <c r="H15" s="34"/>
      <c r="I15" s="30"/>
    </row>
    <row r="16" spans="1:12">
      <c r="B16" s="32"/>
      <c r="E16" s="29"/>
      <c r="G16" s="30"/>
      <c r="I16" s="30"/>
    </row>
    <row r="17" spans="2:9" ht="16.5">
      <c r="B17" s="31"/>
      <c r="E17" s="29"/>
      <c r="G17" s="30"/>
      <c r="I17" s="30"/>
    </row>
    <row r="18" spans="2:9">
      <c r="B18" s="28"/>
      <c r="E18" s="29"/>
      <c r="G18" s="30"/>
      <c r="I18" s="30"/>
    </row>
    <row r="19" spans="2:9">
      <c r="B19" s="28"/>
      <c r="E19" s="29"/>
      <c r="G19" s="30"/>
      <c r="I19" s="30"/>
    </row>
    <row r="20" spans="2:9">
      <c r="B20" s="28"/>
      <c r="E20" s="29"/>
      <c r="G20" s="30"/>
      <c r="I20" s="30"/>
    </row>
    <row r="21" spans="2:9">
      <c r="B21" s="28"/>
      <c r="E21" s="29"/>
      <c r="G21" s="30"/>
      <c r="I21" s="30"/>
    </row>
    <row r="22" spans="2:9">
      <c r="B22" s="28"/>
      <c r="E22" s="29"/>
      <c r="G22" s="30"/>
      <c r="I22" s="30"/>
    </row>
    <row r="23" spans="2:9">
      <c r="B23" s="28"/>
      <c r="E23" s="29"/>
      <c r="G23" s="30"/>
      <c r="I23" s="30"/>
    </row>
    <row r="24" spans="2:9">
      <c r="B24" s="28"/>
      <c r="E24" s="29"/>
      <c r="G24" s="30"/>
      <c r="I24" s="30"/>
    </row>
    <row r="25" spans="2:9">
      <c r="B25" s="28"/>
      <c r="E25" s="29"/>
    </row>
    <row r="26" spans="2:9">
      <c r="B26" s="28"/>
      <c r="E26" s="29"/>
    </row>
    <row r="27" spans="2:9">
      <c r="B27" s="28"/>
    </row>
    <row r="28" spans="2:9">
      <c r="B28" s="28"/>
    </row>
    <row r="29" spans="2:9">
      <c r="B29" s="28"/>
    </row>
  </sheetData>
  <mergeCells count="10">
    <mergeCell ref="A1:I1"/>
    <mergeCell ref="A2:A4"/>
    <mergeCell ref="E2:I2"/>
    <mergeCell ref="C3:C4"/>
    <mergeCell ref="D3:D4"/>
    <mergeCell ref="E3:E4"/>
    <mergeCell ref="F3:G3"/>
    <mergeCell ref="H3:I3"/>
    <mergeCell ref="B3:B4"/>
    <mergeCell ref="B2:D2"/>
  </mergeCells>
  <phoneticPr fontId="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81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54"/>
  <sheetViews>
    <sheetView showGridLines="0" zoomScaleNormal="100" workbookViewId="0">
      <pane xSplit="1" topLeftCell="G1" activePane="topRight" state="frozen"/>
      <selection activeCell="H49" sqref="A1:XFD1048576"/>
      <selection pane="topRight" activeCell="Y10" sqref="Y10"/>
    </sheetView>
  </sheetViews>
  <sheetFormatPr defaultColWidth="9" defaultRowHeight="15.75"/>
  <cols>
    <col min="1" max="1" width="23.375" style="1" customWidth="1"/>
    <col min="2" max="8" width="10.5" style="1" customWidth="1"/>
    <col min="9" max="9" width="10.5" style="177" customWidth="1"/>
    <col min="10" max="10" width="10.5" style="1" customWidth="1"/>
    <col min="11" max="11" width="10.5" style="177" customWidth="1"/>
    <col min="12" max="12" width="10.5" style="1" customWidth="1"/>
    <col min="13" max="13" width="10.5" style="177" customWidth="1"/>
    <col min="14" max="16" width="10.5" style="1" customWidth="1"/>
    <col min="17" max="17" width="10.5" style="177" customWidth="1"/>
    <col min="18" max="18" width="10.5" style="1" customWidth="1"/>
    <col min="19" max="19" width="10.5" style="177" customWidth="1"/>
    <col min="20" max="20" width="10.5" style="1" customWidth="1"/>
    <col min="21" max="21" width="10.5" style="177" customWidth="1"/>
    <col min="22" max="22" width="9.125" style="1" customWidth="1"/>
    <col min="23" max="16384" width="9" style="1"/>
  </cols>
  <sheetData>
    <row r="1" spans="1:24" ht="20.25">
      <c r="A1" s="473" t="s">
        <v>545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58"/>
    </row>
    <row r="2" spans="1:24" ht="18.75" customHeight="1">
      <c r="A2" s="57"/>
      <c r="B2" s="46"/>
      <c r="C2" s="46"/>
      <c r="D2" s="46"/>
      <c r="E2" s="46"/>
      <c r="F2" s="46"/>
      <c r="G2" s="46"/>
      <c r="H2" s="46"/>
      <c r="I2" s="66"/>
      <c r="J2" s="46"/>
      <c r="K2" s="86"/>
      <c r="L2" s="56"/>
      <c r="M2" s="86"/>
      <c r="N2" s="56"/>
      <c r="R2" s="55"/>
      <c r="S2" s="487" t="s">
        <v>330</v>
      </c>
      <c r="T2" s="487"/>
      <c r="U2" s="487"/>
      <c r="V2" s="54"/>
    </row>
    <row r="3" spans="1:24" ht="18.75" customHeight="1">
      <c r="A3" s="490"/>
      <c r="B3" s="490" t="s">
        <v>114</v>
      </c>
      <c r="C3" s="490"/>
      <c r="D3" s="490" t="s">
        <v>113</v>
      </c>
      <c r="E3" s="490"/>
      <c r="F3" s="490" t="s">
        <v>112</v>
      </c>
      <c r="G3" s="490"/>
      <c r="H3" s="490" t="s">
        <v>111</v>
      </c>
      <c r="I3" s="490"/>
      <c r="J3" s="490" t="s">
        <v>110</v>
      </c>
      <c r="K3" s="490"/>
      <c r="L3" s="490" t="s">
        <v>109</v>
      </c>
      <c r="M3" s="490"/>
      <c r="N3" s="493" t="s">
        <v>108</v>
      </c>
      <c r="O3" s="493"/>
      <c r="P3" s="493" t="s">
        <v>107</v>
      </c>
      <c r="Q3" s="493"/>
      <c r="R3" s="493" t="s">
        <v>106</v>
      </c>
      <c r="S3" s="493"/>
      <c r="T3" s="494" t="s">
        <v>105</v>
      </c>
      <c r="U3" s="494"/>
      <c r="V3" s="53"/>
    </row>
    <row r="4" spans="1:24" ht="18.75" customHeight="1">
      <c r="A4" s="491"/>
      <c r="B4" s="214" t="s">
        <v>104</v>
      </c>
      <c r="C4" s="214" t="s">
        <v>103</v>
      </c>
      <c r="D4" s="214" t="s">
        <v>104</v>
      </c>
      <c r="E4" s="214" t="s">
        <v>103</v>
      </c>
      <c r="F4" s="214" t="s">
        <v>104</v>
      </c>
      <c r="G4" s="214" t="s">
        <v>103</v>
      </c>
      <c r="H4" s="214" t="s">
        <v>104</v>
      </c>
      <c r="I4" s="215" t="s">
        <v>103</v>
      </c>
      <c r="J4" s="214" t="s">
        <v>104</v>
      </c>
      <c r="K4" s="215" t="s">
        <v>103</v>
      </c>
      <c r="L4" s="214" t="s">
        <v>104</v>
      </c>
      <c r="M4" s="215" t="s">
        <v>103</v>
      </c>
      <c r="N4" s="214" t="s">
        <v>104</v>
      </c>
      <c r="O4" s="214" t="s">
        <v>103</v>
      </c>
      <c r="P4" s="214" t="s">
        <v>104</v>
      </c>
      <c r="Q4" s="215" t="s">
        <v>103</v>
      </c>
      <c r="R4" s="214" t="s">
        <v>104</v>
      </c>
      <c r="S4" s="215" t="s">
        <v>103</v>
      </c>
      <c r="T4" s="214" t="s">
        <v>104</v>
      </c>
      <c r="U4" s="215" t="s">
        <v>103</v>
      </c>
      <c r="V4" s="52"/>
    </row>
    <row r="5" spans="1:24" ht="20.100000000000001" customHeight="1">
      <c r="A5" s="212" t="s">
        <v>102</v>
      </c>
      <c r="B5" s="216">
        <v>277102</v>
      </c>
      <c r="C5" s="217">
        <v>1194.74</v>
      </c>
      <c r="D5" s="216">
        <v>248122</v>
      </c>
      <c r="E5" s="217">
        <v>1066.26</v>
      </c>
      <c r="F5" s="216">
        <v>232035</v>
      </c>
      <c r="G5" s="217">
        <v>993.95</v>
      </c>
      <c r="H5" s="216">
        <v>240536</v>
      </c>
      <c r="I5" s="217">
        <v>1027.77</v>
      </c>
      <c r="J5" s="64">
        <v>221049</v>
      </c>
      <c r="K5" s="217">
        <v>942.12</v>
      </c>
      <c r="L5" s="216">
        <v>212046</v>
      </c>
      <c r="M5" s="217">
        <v>901.71</v>
      </c>
      <c r="N5" s="218">
        <v>204763</v>
      </c>
      <c r="O5" s="50">
        <v>869.28</v>
      </c>
      <c r="P5" s="218">
        <v>198981</v>
      </c>
      <c r="Q5" s="343">
        <v>843.85</v>
      </c>
      <c r="R5" s="219">
        <v>191301</v>
      </c>
      <c r="S5" s="342">
        <v>810.73395980463067</v>
      </c>
      <c r="T5" s="219">
        <v>181971</v>
      </c>
      <c r="U5" s="344">
        <v>771.64626669245172</v>
      </c>
      <c r="V5" s="51"/>
      <c r="W5" s="177"/>
    </row>
    <row r="6" spans="1:24" ht="20.100000000000001" customHeight="1">
      <c r="A6" s="212" t="s">
        <v>101</v>
      </c>
      <c r="B6" s="220">
        <v>58046</v>
      </c>
      <c r="C6" s="42">
        <v>250.26819993413676</v>
      </c>
      <c r="D6" s="220">
        <v>58035</v>
      </c>
      <c r="E6" s="42">
        <v>249.3944337018836</v>
      </c>
      <c r="F6" s="220">
        <v>66172</v>
      </c>
      <c r="G6" s="42">
        <v>283.45657238797065</v>
      </c>
      <c r="H6" s="220">
        <v>73098</v>
      </c>
      <c r="I6" s="42">
        <v>312.33609650808518</v>
      </c>
      <c r="J6" s="221">
        <v>71075</v>
      </c>
      <c r="K6" s="42">
        <v>302.92486907050142</v>
      </c>
      <c r="L6" s="220">
        <v>68776</v>
      </c>
      <c r="M6" s="42">
        <v>292.46538890952502</v>
      </c>
      <c r="N6" s="221">
        <v>67148</v>
      </c>
      <c r="O6" s="50">
        <v>285.06267023078499</v>
      </c>
      <c r="P6" s="221">
        <v>64153</v>
      </c>
      <c r="Q6" s="42">
        <v>272.06439231894871</v>
      </c>
      <c r="R6" s="222">
        <v>59876</v>
      </c>
      <c r="S6" s="178">
        <v>253.7545887228089</v>
      </c>
      <c r="T6" s="222">
        <v>53835</v>
      </c>
      <c r="U6" s="178">
        <v>228.28679716761536</v>
      </c>
      <c r="V6" s="51"/>
      <c r="W6" s="177"/>
      <c r="X6" s="177"/>
    </row>
    <row r="7" spans="1:24" ht="20.100000000000001" customHeight="1">
      <c r="A7" s="212" t="s">
        <v>100</v>
      </c>
      <c r="B7" s="220">
        <v>116831</v>
      </c>
      <c r="C7" s="42">
        <v>503.72263491894591</v>
      </c>
      <c r="D7" s="220">
        <v>100264</v>
      </c>
      <c r="E7" s="42">
        <v>430.86557251116841</v>
      </c>
      <c r="F7" s="220">
        <v>82496</v>
      </c>
      <c r="G7" s="42">
        <v>353.38259982648287</v>
      </c>
      <c r="H7" s="220">
        <v>76330</v>
      </c>
      <c r="I7" s="42">
        <v>326.14591707655671</v>
      </c>
      <c r="J7" s="221">
        <v>66255</v>
      </c>
      <c r="K7" s="42">
        <v>282.38181076702176</v>
      </c>
      <c r="L7" s="220">
        <v>57606</v>
      </c>
      <c r="M7" s="42">
        <v>244.96570305807398</v>
      </c>
      <c r="N7" s="221">
        <v>52025</v>
      </c>
      <c r="O7" s="50">
        <v>220.86116367958223</v>
      </c>
      <c r="P7" s="221">
        <v>47591</v>
      </c>
      <c r="Q7" s="42">
        <v>201.82713972614047</v>
      </c>
      <c r="R7" s="222">
        <v>42272</v>
      </c>
      <c r="S7" s="178">
        <v>179.14880710953599</v>
      </c>
      <c r="T7" s="222">
        <v>37016</v>
      </c>
      <c r="U7" s="178">
        <v>156.96599022859573</v>
      </c>
      <c r="V7" s="175"/>
      <c r="W7" s="177"/>
    </row>
    <row r="8" spans="1:24" ht="20.100000000000001" customHeight="1">
      <c r="A8" s="212" t="s">
        <v>99</v>
      </c>
      <c r="B8" s="220">
        <v>23612</v>
      </c>
      <c r="C8" s="42">
        <v>101.80430584096815</v>
      </c>
      <c r="D8" s="220">
        <v>20421</v>
      </c>
      <c r="E8" s="42">
        <v>87.75538434782743</v>
      </c>
      <c r="F8" s="220">
        <v>18772</v>
      </c>
      <c r="G8" s="42">
        <v>80.412361374402835</v>
      </c>
      <c r="H8" s="220">
        <v>23053</v>
      </c>
      <c r="I8" s="42">
        <v>98.501792563420153</v>
      </c>
      <c r="J8" s="221">
        <v>21172</v>
      </c>
      <c r="K8" s="42">
        <v>90.23602290482809</v>
      </c>
      <c r="L8" s="220">
        <v>23175</v>
      </c>
      <c r="M8" s="42">
        <v>98.550153948735641</v>
      </c>
      <c r="N8" s="221">
        <v>22689</v>
      </c>
      <c r="O8" s="50">
        <v>96.321363627602906</v>
      </c>
      <c r="P8" s="221">
        <v>23470</v>
      </c>
      <c r="Q8" s="42">
        <v>99.533167392416985</v>
      </c>
      <c r="R8" s="222">
        <v>23647</v>
      </c>
      <c r="S8" s="178">
        <v>100.21602577874711</v>
      </c>
      <c r="T8" s="222">
        <v>23054</v>
      </c>
      <c r="U8" s="178">
        <v>97.760264175763069</v>
      </c>
      <c r="V8" s="175"/>
    </row>
    <row r="9" spans="1:24" ht="20.100000000000001" customHeight="1">
      <c r="A9" s="212" t="s">
        <v>98</v>
      </c>
      <c r="B9" s="220">
        <v>13439</v>
      </c>
      <c r="C9" s="42">
        <v>57.94291318807263</v>
      </c>
      <c r="D9" s="220">
        <v>12848</v>
      </c>
      <c r="E9" s="42">
        <v>55.211849473624547</v>
      </c>
      <c r="F9" s="220">
        <v>12401</v>
      </c>
      <c r="G9" s="42">
        <v>53.121334615596076</v>
      </c>
      <c r="H9" s="220">
        <v>11501</v>
      </c>
      <c r="I9" s="42">
        <v>49.1419388483883</v>
      </c>
      <c r="J9" s="221">
        <v>11119</v>
      </c>
      <c r="K9" s="42">
        <v>47.389681592612099</v>
      </c>
      <c r="L9" s="220">
        <v>11767</v>
      </c>
      <c r="M9" s="42">
        <v>50.038388846376371</v>
      </c>
      <c r="N9" s="221">
        <v>11676</v>
      </c>
      <c r="O9" s="50">
        <v>49.56799513931383</v>
      </c>
      <c r="P9" s="221">
        <v>12221</v>
      </c>
      <c r="Q9" s="42">
        <v>51.827645449626239</v>
      </c>
      <c r="R9" s="222">
        <v>13193</v>
      </c>
      <c r="S9" s="178">
        <v>55.911956193132774</v>
      </c>
      <c r="T9" s="222">
        <v>12645</v>
      </c>
      <c r="U9" s="224">
        <v>53.621000282056208</v>
      </c>
      <c r="V9" s="48"/>
    </row>
    <row r="10" spans="1:24" ht="20.100000000000001" customHeight="1">
      <c r="A10" s="212" t="s">
        <v>97</v>
      </c>
      <c r="B10" s="220">
        <v>5876</v>
      </c>
      <c r="C10" s="42">
        <v>25.334664624831813</v>
      </c>
      <c r="D10" s="220">
        <v>6215</v>
      </c>
      <c r="E10" s="42">
        <v>26.707786774484479</v>
      </c>
      <c r="F10" s="220">
        <v>6161</v>
      </c>
      <c r="G10" s="42">
        <v>26.391463798620066</v>
      </c>
      <c r="H10" s="221">
        <v>5985</v>
      </c>
      <c r="I10" s="42">
        <v>25.572950526702371</v>
      </c>
      <c r="J10" s="220">
        <v>6361</v>
      </c>
      <c r="K10" s="42">
        <v>27.11086951944673</v>
      </c>
      <c r="L10" s="221">
        <v>7136</v>
      </c>
      <c r="M10" s="42">
        <v>30.345367791938617</v>
      </c>
      <c r="N10" s="221">
        <v>7391</v>
      </c>
      <c r="O10" s="50">
        <v>31.376931489779764</v>
      </c>
      <c r="P10" s="222">
        <v>8206</v>
      </c>
      <c r="Q10" s="178">
        <v>34.800561211000158</v>
      </c>
      <c r="R10" s="223">
        <v>8990</v>
      </c>
      <c r="S10" s="178">
        <v>38.099634315556592</v>
      </c>
      <c r="T10" s="223">
        <v>9994</v>
      </c>
      <c r="U10" s="224">
        <f t="shared" ref="U10:U45" si="0">T10/23582179*100000</f>
        <v>42.379459506265306</v>
      </c>
      <c r="V10" s="48"/>
    </row>
    <row r="11" spans="1:24" ht="20.100000000000001" customHeight="1">
      <c r="A11" s="212" t="s">
        <v>96</v>
      </c>
      <c r="B11" s="220">
        <v>4013</v>
      </c>
      <c r="C11" s="42">
        <v>17.302247981526563</v>
      </c>
      <c r="D11" s="220">
        <v>3938</v>
      </c>
      <c r="E11" s="42">
        <v>16.922810027018482</v>
      </c>
      <c r="F11" s="220">
        <v>4357</v>
      </c>
      <c r="G11" s="42">
        <v>18.663789607302</v>
      </c>
      <c r="H11" s="221">
        <v>4650</v>
      </c>
      <c r="I11" s="42">
        <v>19.868708429267503</v>
      </c>
      <c r="J11" s="220">
        <v>4771</v>
      </c>
      <c r="K11" s="42">
        <v>20.334217650885137</v>
      </c>
      <c r="L11" s="221">
        <v>5333</v>
      </c>
      <c r="M11" s="42">
        <v>22.678229601234399</v>
      </c>
      <c r="N11" s="221">
        <v>6797</v>
      </c>
      <c r="O11" s="50">
        <v>28.855229784336768</v>
      </c>
      <c r="P11" s="222">
        <v>7611</v>
      </c>
      <c r="Q11" s="178">
        <v>32.2772448667953</v>
      </c>
      <c r="R11" s="223">
        <v>8083</v>
      </c>
      <c r="S11" s="178">
        <v>34.255766871261841</v>
      </c>
      <c r="T11" s="223">
        <v>8949</v>
      </c>
      <c r="U11" s="224">
        <f t="shared" si="0"/>
        <v>37.948147200477109</v>
      </c>
      <c r="V11" s="48"/>
    </row>
    <row r="12" spans="1:24" ht="20.100000000000001" customHeight="1">
      <c r="A12" s="212" t="s">
        <v>95</v>
      </c>
      <c r="B12" s="220">
        <v>8434</v>
      </c>
      <c r="C12" s="42">
        <v>36.363608142585356</v>
      </c>
      <c r="D12" s="220">
        <v>6894</v>
      </c>
      <c r="E12" s="42">
        <v>29.625660824343679</v>
      </c>
      <c r="F12" s="220">
        <v>6540</v>
      </c>
      <c r="G12" s="42">
        <v>28.014960760099857</v>
      </c>
      <c r="H12" s="220">
        <v>6389</v>
      </c>
      <c r="I12" s="42">
        <v>27.29917809776131</v>
      </c>
      <c r="J12" s="221">
        <v>5671</v>
      </c>
      <c r="K12" s="42">
        <v>24.170058846272436</v>
      </c>
      <c r="L12" s="220">
        <v>6147</v>
      </c>
      <c r="M12" s="42">
        <v>26.139710736693761</v>
      </c>
      <c r="N12" s="221">
        <v>6439</v>
      </c>
      <c r="O12" s="50">
        <v>27.335416298564731</v>
      </c>
      <c r="P12" s="221">
        <v>7382</v>
      </c>
      <c r="Q12" s="42">
        <v>31.306086139361827</v>
      </c>
      <c r="R12" s="222">
        <v>7801</v>
      </c>
      <c r="S12" s="178">
        <v>33.060651122764249</v>
      </c>
      <c r="T12" s="222">
        <v>8160</v>
      </c>
      <c r="U12" s="224">
        <f t="shared" si="0"/>
        <v>34.602400397350898</v>
      </c>
      <c r="V12" s="48"/>
    </row>
    <row r="13" spans="1:24" ht="20.100000000000001" customHeight="1">
      <c r="A13" s="212" t="s">
        <v>94</v>
      </c>
      <c r="B13" s="220">
        <v>9313</v>
      </c>
      <c r="C13" s="42">
        <v>40.153460117606997</v>
      </c>
      <c r="D13" s="220">
        <v>7521</v>
      </c>
      <c r="E13" s="42">
        <v>32.320074711327074</v>
      </c>
      <c r="F13" s="220">
        <v>6013</v>
      </c>
      <c r="G13" s="42">
        <v>25.757486093345637</v>
      </c>
      <c r="H13" s="221">
        <v>5932</v>
      </c>
      <c r="I13" s="42">
        <v>25.346489979013942</v>
      </c>
      <c r="J13" s="220">
        <v>5304</v>
      </c>
      <c r="K13" s="42">
        <v>22.605887742673396</v>
      </c>
      <c r="L13" s="221">
        <v>5335</v>
      </c>
      <c r="M13" s="42">
        <v>22.686734468889089</v>
      </c>
      <c r="N13" s="221">
        <v>5298</v>
      </c>
      <c r="O13" s="50">
        <v>22.491541473799646</v>
      </c>
      <c r="P13" s="222">
        <v>5439</v>
      </c>
      <c r="Q13" s="178">
        <v>23.066079993496203</v>
      </c>
      <c r="R13" s="222">
        <v>5403</v>
      </c>
      <c r="S13" s="178">
        <v>22.9</v>
      </c>
      <c r="T13" s="222">
        <v>5232</v>
      </c>
      <c r="U13" s="224">
        <f t="shared" si="0"/>
        <v>22.186244960654399</v>
      </c>
      <c r="V13" s="48"/>
    </row>
    <row r="14" spans="1:24" ht="20.100000000000001" customHeight="1">
      <c r="A14" s="212" t="s">
        <v>93</v>
      </c>
      <c r="B14" s="220">
        <v>2258</v>
      </c>
      <c r="C14" s="42">
        <v>9.7354786798621937</v>
      </c>
      <c r="D14" s="220">
        <v>2730</v>
      </c>
      <c r="E14" s="42">
        <v>11.73165855098031</v>
      </c>
      <c r="F14" s="220">
        <v>2733</v>
      </c>
      <c r="G14" s="42">
        <v>11.707169381858243</v>
      </c>
      <c r="H14" s="220">
        <v>2822</v>
      </c>
      <c r="I14" s="42">
        <v>12.057955954278043</v>
      </c>
      <c r="J14" s="221">
        <v>2903</v>
      </c>
      <c r="K14" s="42">
        <v>12.372717480290756</v>
      </c>
      <c r="L14" s="220">
        <v>3091</v>
      </c>
      <c r="M14" s="42">
        <v>13.144272960325431</v>
      </c>
      <c r="N14" s="221">
        <v>2850</v>
      </c>
      <c r="O14" s="50">
        <v>12.099073839246696</v>
      </c>
      <c r="P14" s="221">
        <v>2867</v>
      </c>
      <c r="Q14" s="42">
        <v>12.158567998042585</v>
      </c>
      <c r="R14" s="222">
        <v>3033</v>
      </c>
      <c r="S14" s="178">
        <v>12.853859102082293</v>
      </c>
      <c r="T14" s="222">
        <v>3848</v>
      </c>
      <c r="U14" s="224">
        <f t="shared" si="0"/>
        <v>16.317406461888023</v>
      </c>
      <c r="V14" s="48"/>
    </row>
    <row r="15" spans="1:24" ht="20.100000000000001" customHeight="1">
      <c r="A15" s="212" t="s">
        <v>92</v>
      </c>
      <c r="B15" s="220">
        <v>6837</v>
      </c>
      <c r="C15" s="42">
        <v>29.47806365554376</v>
      </c>
      <c r="D15" s="220">
        <v>6943</v>
      </c>
      <c r="E15" s="42">
        <v>29.836229054745893</v>
      </c>
      <c r="F15" s="220">
        <v>6417</v>
      </c>
      <c r="G15" s="42">
        <v>27.488073883419084</v>
      </c>
      <c r="H15" s="220">
        <v>6204</v>
      </c>
      <c r="I15" s="42">
        <v>26.508702601113033</v>
      </c>
      <c r="J15" s="221">
        <v>6969</v>
      </c>
      <c r="K15" s="42">
        <v>29.702193634221938</v>
      </c>
      <c r="L15" s="220">
        <v>6798</v>
      </c>
      <c r="M15" s="42">
        <v>28.908045158295785</v>
      </c>
      <c r="N15" s="221">
        <v>6447</v>
      </c>
      <c r="O15" s="50">
        <v>27.369378611095946</v>
      </c>
      <c r="P15" s="221">
        <v>4542</v>
      </c>
      <c r="Q15" s="42">
        <v>19.262021572064672</v>
      </c>
      <c r="R15" s="222">
        <v>4858</v>
      </c>
      <c r="S15" s="178">
        <v>20.588212172079057</v>
      </c>
      <c r="T15" s="222">
        <v>3175</v>
      </c>
      <c r="U15" s="224">
        <f t="shared" si="0"/>
        <v>13.463556527155525</v>
      </c>
      <c r="V15" s="48"/>
    </row>
    <row r="16" spans="1:24" ht="20.100000000000001" customHeight="1">
      <c r="A16" s="212" t="s">
        <v>91</v>
      </c>
      <c r="B16" s="220">
        <v>3409</v>
      </c>
      <c r="C16" s="42">
        <v>14.698072107905322</v>
      </c>
      <c r="D16" s="220">
        <v>3314</v>
      </c>
      <c r="E16" s="42">
        <v>14.241288072508699</v>
      </c>
      <c r="F16" s="220">
        <v>3379</v>
      </c>
      <c r="G16" s="42">
        <v>14.474396392718262</v>
      </c>
      <c r="H16" s="221">
        <v>3515</v>
      </c>
      <c r="I16" s="42">
        <v>15.019034436317263</v>
      </c>
      <c r="J16" s="220">
        <v>3406</v>
      </c>
      <c r="K16" s="42">
        <v>14.516525952403013</v>
      </c>
      <c r="L16" s="221">
        <v>3424</v>
      </c>
      <c r="M16" s="42">
        <v>14.560333424831533</v>
      </c>
      <c r="N16" s="221">
        <v>3438</v>
      </c>
      <c r="O16" s="50">
        <v>14.595303810291277</v>
      </c>
      <c r="P16" s="222">
        <v>3091</v>
      </c>
      <c r="Q16" s="178">
        <v>13.10852238644912</v>
      </c>
      <c r="R16" s="223">
        <v>2964</v>
      </c>
      <c r="S16" s="178">
        <v>12.561436719834234</v>
      </c>
      <c r="T16" s="223">
        <v>2980</v>
      </c>
      <c r="U16" s="224">
        <f t="shared" si="0"/>
        <v>12.636660929424716</v>
      </c>
      <c r="V16" s="48"/>
    </row>
    <row r="17" spans="1:22" ht="20.100000000000001" customHeight="1">
      <c r="A17" s="212" t="s">
        <v>90</v>
      </c>
      <c r="B17" s="220">
        <v>8587</v>
      </c>
      <c r="C17" s="42">
        <v>37.02327520990994</v>
      </c>
      <c r="D17" s="220">
        <v>4387</v>
      </c>
      <c r="E17" s="42">
        <v>18.852302587234657</v>
      </c>
      <c r="F17" s="220">
        <v>3115</v>
      </c>
      <c r="G17" s="42">
        <v>13.343517242769275</v>
      </c>
      <c r="H17" s="220">
        <v>7843</v>
      </c>
      <c r="I17" s="42">
        <v>33.511888217364522</v>
      </c>
      <c r="J17" s="221">
        <v>2959</v>
      </c>
      <c r="K17" s="42">
        <v>12.611392016596744</v>
      </c>
      <c r="L17" s="220">
        <v>2472</v>
      </c>
      <c r="M17" s="42">
        <v>10.512016421198467</v>
      </c>
      <c r="N17" s="221">
        <v>2196</v>
      </c>
      <c r="O17" s="50">
        <v>9.3226547898195591</v>
      </c>
      <c r="P17" s="221">
        <v>1928</v>
      </c>
      <c r="Q17" s="42">
        <v>8.176393128784829</v>
      </c>
      <c r="R17" s="222">
        <v>1847</v>
      </c>
      <c r="S17" s="178">
        <v>7.8275891070049441</v>
      </c>
      <c r="T17" s="222">
        <v>1799</v>
      </c>
      <c r="U17" s="224">
        <f t="shared" si="0"/>
        <v>7.6286419503473359</v>
      </c>
      <c r="V17" s="48"/>
    </row>
    <row r="18" spans="1:22" ht="20.100000000000001" customHeight="1">
      <c r="A18" s="212" t="s">
        <v>89</v>
      </c>
      <c r="B18" s="220">
        <v>464</v>
      </c>
      <c r="C18" s="42">
        <v>2.0005589492719476</v>
      </c>
      <c r="D18" s="220">
        <v>515</v>
      </c>
      <c r="E18" s="42">
        <v>2.2131150746354797</v>
      </c>
      <c r="F18" s="220">
        <v>762</v>
      </c>
      <c r="G18" s="42">
        <v>3.2641284555345704</v>
      </c>
      <c r="H18" s="220">
        <v>760</v>
      </c>
      <c r="I18" s="42">
        <v>3.2473587970415707</v>
      </c>
      <c r="J18" s="221">
        <v>653</v>
      </c>
      <c r="K18" s="42">
        <v>2.7831155751394641</v>
      </c>
      <c r="L18" s="220">
        <v>819</v>
      </c>
      <c r="M18" s="42">
        <v>3.4827433045960943</v>
      </c>
      <c r="N18" s="221">
        <v>934</v>
      </c>
      <c r="O18" s="50">
        <v>3.9650999880197939</v>
      </c>
      <c r="P18" s="221">
        <v>1115</v>
      </c>
      <c r="Q18" s="42">
        <v>4.7285676030057484</v>
      </c>
      <c r="R18" s="222">
        <v>995</v>
      </c>
      <c r="S18" s="178">
        <v>4.2168116737790573</v>
      </c>
      <c r="T18" s="222">
        <v>1553</v>
      </c>
      <c r="U18" s="224">
        <f t="shared" si="0"/>
        <v>6.5854813501330813</v>
      </c>
      <c r="V18" s="48"/>
    </row>
    <row r="19" spans="1:22" ht="20.100000000000001" customHeight="1">
      <c r="A19" s="212" t="s">
        <v>88</v>
      </c>
      <c r="B19" s="220">
        <v>1083</v>
      </c>
      <c r="C19" s="42">
        <v>4.6694080647877572</v>
      </c>
      <c r="D19" s="220">
        <v>1231</v>
      </c>
      <c r="E19" s="42">
        <v>5.2899896250024758</v>
      </c>
      <c r="F19" s="220">
        <v>1132</v>
      </c>
      <c r="G19" s="42">
        <v>4.8490727187206488</v>
      </c>
      <c r="H19" s="221">
        <v>1029</v>
      </c>
      <c r="I19" s="42">
        <v>4.3967528975733901</v>
      </c>
      <c r="J19" s="220">
        <v>1287</v>
      </c>
      <c r="K19" s="42">
        <v>5.4852521728545742</v>
      </c>
      <c r="L19" s="221">
        <v>1474</v>
      </c>
      <c r="M19" s="42">
        <v>6.2680874615075002</v>
      </c>
      <c r="N19" s="221">
        <v>1573</v>
      </c>
      <c r="O19" s="50">
        <v>6.6778397014508961</v>
      </c>
      <c r="P19" s="222">
        <v>1622</v>
      </c>
      <c r="Q19" s="178">
        <v>6.8786875803366136</v>
      </c>
      <c r="R19" s="222">
        <v>1572</v>
      </c>
      <c r="S19" s="178">
        <v>6.66</v>
      </c>
      <c r="T19" s="222">
        <v>1536</v>
      </c>
      <c r="U19" s="224">
        <f t="shared" si="0"/>
        <v>6.5133930159719338</v>
      </c>
      <c r="V19" s="48"/>
    </row>
    <row r="20" spans="1:22" ht="20.100000000000001" customHeight="1">
      <c r="A20" s="212" t="s">
        <v>87</v>
      </c>
      <c r="B20" s="220">
        <v>39</v>
      </c>
      <c r="C20" s="42">
        <v>0.1681504289258749</v>
      </c>
      <c r="D20" s="220">
        <v>43</v>
      </c>
      <c r="E20" s="42">
        <v>0.18478436545500121</v>
      </c>
      <c r="F20" s="220">
        <v>33</v>
      </c>
      <c r="G20" s="42">
        <v>0.14135989374362315</v>
      </c>
      <c r="H20" s="221">
        <v>137</v>
      </c>
      <c r="I20" s="42">
        <v>0.5853791515719674</v>
      </c>
      <c r="J20" s="220">
        <v>117</v>
      </c>
      <c r="K20" s="42">
        <v>0.49865928844132484</v>
      </c>
      <c r="L20" s="221">
        <v>92</v>
      </c>
      <c r="M20" s="42">
        <v>0.3912239121158006</v>
      </c>
      <c r="N20" s="221">
        <v>201</v>
      </c>
      <c r="O20" s="50">
        <v>0.85330310234687223</v>
      </c>
      <c r="P20" s="222">
        <v>249</v>
      </c>
      <c r="Q20" s="178">
        <v>1.0559760835411942</v>
      </c>
      <c r="R20" s="223">
        <v>228</v>
      </c>
      <c r="S20" s="224">
        <f>R20/23596027*100000</f>
        <v>0.96626436306417174</v>
      </c>
      <c r="T20" s="223">
        <v>1231</v>
      </c>
      <c r="U20" s="224">
        <f t="shared" si="0"/>
        <v>5.2200434913160487</v>
      </c>
      <c r="V20" s="48"/>
    </row>
    <row r="21" spans="1:22" ht="20.100000000000001" customHeight="1">
      <c r="A21" s="212" t="s">
        <v>86</v>
      </c>
      <c r="B21" s="220">
        <v>2604</v>
      </c>
      <c r="C21" s="42">
        <v>11.227274792896877</v>
      </c>
      <c r="D21" s="220">
        <v>2216</v>
      </c>
      <c r="E21" s="42">
        <v>9.5228407871693648</v>
      </c>
      <c r="F21" s="220">
        <v>2038</v>
      </c>
      <c r="G21" s="42">
        <v>8.7300443469546654</v>
      </c>
      <c r="H21" s="220">
        <v>1771</v>
      </c>
      <c r="I21" s="42">
        <v>7.5672005652113441</v>
      </c>
      <c r="J21" s="221">
        <v>1909</v>
      </c>
      <c r="K21" s="42">
        <v>8.1362444608594764</v>
      </c>
      <c r="L21" s="220">
        <v>1347</v>
      </c>
      <c r="M21" s="42">
        <v>5.7280283654346018</v>
      </c>
      <c r="N21" s="221">
        <v>857</v>
      </c>
      <c r="O21" s="50">
        <v>3.6382127299068134</v>
      </c>
      <c r="P21" s="221">
        <v>473</v>
      </c>
      <c r="Q21" s="42">
        <v>2.0059304719477304</v>
      </c>
      <c r="R21" s="222">
        <v>669</v>
      </c>
      <c r="S21" s="178">
        <v>2.8352231253851152</v>
      </c>
      <c r="T21" s="222">
        <v>1200</v>
      </c>
      <c r="U21" s="224">
        <f t="shared" si="0"/>
        <v>5.0885882937280735</v>
      </c>
      <c r="V21" s="48"/>
    </row>
    <row r="22" spans="1:22" ht="20.100000000000001" customHeight="1">
      <c r="A22" s="212" t="s">
        <v>85</v>
      </c>
      <c r="B22" s="220">
        <v>2215</v>
      </c>
      <c r="C22" s="42">
        <v>9.5500820530977659</v>
      </c>
      <c r="D22" s="220">
        <v>1986</v>
      </c>
      <c r="E22" s="42">
        <v>8.5344592975263343</v>
      </c>
      <c r="F22" s="220">
        <v>2092</v>
      </c>
      <c r="G22" s="42">
        <v>8.961360536716958</v>
      </c>
      <c r="H22" s="221">
        <v>1845</v>
      </c>
      <c r="I22" s="42">
        <v>7.8833907638706551</v>
      </c>
      <c r="J22" s="220">
        <v>2220</v>
      </c>
      <c r="K22" s="42">
        <v>9.4617403447841131</v>
      </c>
      <c r="L22" s="221">
        <v>1622</v>
      </c>
      <c r="M22" s="42">
        <v>6.8974476679546575</v>
      </c>
      <c r="N22" s="221">
        <v>1537</v>
      </c>
      <c r="O22" s="50">
        <v>6.5250092950604106</v>
      </c>
      <c r="P22" s="222">
        <v>1540</v>
      </c>
      <c r="Q22" s="178">
        <v>6.5309364202949354</v>
      </c>
      <c r="R22" s="222">
        <v>1218</v>
      </c>
      <c r="S22" s="178">
        <v>5.16</v>
      </c>
      <c r="T22" s="222">
        <v>999</v>
      </c>
      <c r="U22" s="224">
        <f t="shared" si="0"/>
        <v>4.2362497545286208</v>
      </c>
      <c r="V22" s="48"/>
    </row>
    <row r="23" spans="1:22" ht="20.100000000000001" customHeight="1">
      <c r="A23" s="212" t="s">
        <v>84</v>
      </c>
      <c r="B23" s="220">
        <v>356</v>
      </c>
      <c r="C23" s="42">
        <v>1.5349116076310629</v>
      </c>
      <c r="D23" s="220">
        <v>375</v>
      </c>
      <c r="E23" s="42">
        <v>1.6114915592005918</v>
      </c>
      <c r="F23" s="220">
        <v>358</v>
      </c>
      <c r="G23" s="42">
        <v>1.5335406654611239</v>
      </c>
      <c r="H23" s="221">
        <v>446</v>
      </c>
      <c r="I23" s="42">
        <v>1.9056868730007113</v>
      </c>
      <c r="J23" s="220">
        <v>531</v>
      </c>
      <c r="K23" s="42">
        <v>2.2631460013875513</v>
      </c>
      <c r="L23" s="221">
        <v>532</v>
      </c>
      <c r="M23" s="42">
        <v>2.2622947961478905</v>
      </c>
      <c r="N23" s="221">
        <v>570</v>
      </c>
      <c r="O23" s="50">
        <v>2.4198147678493389</v>
      </c>
      <c r="P23" s="222">
        <v>660</v>
      </c>
      <c r="Q23" s="178">
        <v>2.7989727515549725</v>
      </c>
      <c r="R23" s="222">
        <v>725</v>
      </c>
      <c r="S23" s="178">
        <v>3.07</v>
      </c>
      <c r="T23" s="222">
        <v>903</v>
      </c>
      <c r="U23" s="224">
        <f t="shared" si="0"/>
        <v>3.8291626910303749</v>
      </c>
      <c r="V23" s="48"/>
    </row>
    <row r="24" spans="1:22" ht="20.100000000000001" customHeight="1">
      <c r="A24" s="212" t="s">
        <v>83</v>
      </c>
      <c r="B24" s="220">
        <v>700</v>
      </c>
      <c r="C24" s="42">
        <v>3.0180846217464725</v>
      </c>
      <c r="D24" s="220">
        <v>749</v>
      </c>
      <c r="E24" s="42">
        <v>3.2186858075766489</v>
      </c>
      <c r="F24" s="220">
        <v>747</v>
      </c>
      <c r="G24" s="42">
        <v>3.1998739583783782</v>
      </c>
      <c r="H24" s="221">
        <v>916</v>
      </c>
      <c r="I24" s="42">
        <v>3.913921918539577</v>
      </c>
      <c r="J24" s="220">
        <v>741</v>
      </c>
      <c r="K24" s="42">
        <v>3.1581754934617243</v>
      </c>
      <c r="L24" s="221">
        <v>684</v>
      </c>
      <c r="M24" s="42">
        <v>2.9086647379044304</v>
      </c>
      <c r="N24" s="221">
        <v>634</v>
      </c>
      <c r="O24" s="50">
        <v>2.6915132680990896</v>
      </c>
      <c r="P24" s="222">
        <v>595</v>
      </c>
      <c r="Q24" s="178">
        <v>2.5233163442048614</v>
      </c>
      <c r="R24" s="222">
        <v>559</v>
      </c>
      <c r="S24" s="178">
        <v>2.37</v>
      </c>
      <c r="T24" s="222">
        <v>690</v>
      </c>
      <c r="U24" s="224">
        <f t="shared" si="0"/>
        <v>2.9259382688936419</v>
      </c>
      <c r="V24" s="48"/>
    </row>
    <row r="25" spans="1:22" ht="20.100000000000001" customHeight="1">
      <c r="A25" s="353" t="s">
        <v>515</v>
      </c>
      <c r="B25" s="220">
        <v>1735</v>
      </c>
      <c r="C25" s="42">
        <v>7.480538312471614</v>
      </c>
      <c r="D25" s="220">
        <v>1188</v>
      </c>
      <c r="E25" s="42">
        <v>5.1052052595474757</v>
      </c>
      <c r="F25" s="220">
        <v>1138</v>
      </c>
      <c r="G25" s="42">
        <v>4.8747745175831252</v>
      </c>
      <c r="H25" s="220">
        <v>995</v>
      </c>
      <c r="I25" s="42">
        <v>4.2514763198110037</v>
      </c>
      <c r="J25" s="221">
        <v>1126</v>
      </c>
      <c r="K25" s="42">
        <v>4.7990629978668249</v>
      </c>
      <c r="L25" s="220">
        <v>885</v>
      </c>
      <c r="M25" s="42">
        <v>3.7634039372009078</v>
      </c>
      <c r="N25" s="221">
        <v>806</v>
      </c>
      <c r="O25" s="50">
        <v>3.4217029875202933</v>
      </c>
      <c r="P25" s="221">
        <v>685</v>
      </c>
      <c r="Q25" s="42">
        <v>2.9049944466896305</v>
      </c>
      <c r="R25" s="222">
        <v>575</v>
      </c>
      <c r="S25" s="178">
        <v>2.4368509672592542</v>
      </c>
      <c r="T25" s="222">
        <v>620</v>
      </c>
      <c r="U25" s="224">
        <f t="shared" si="0"/>
        <v>2.6291039517595043</v>
      </c>
      <c r="V25" s="48"/>
    </row>
    <row r="26" spans="1:22" ht="20.100000000000001" customHeight="1">
      <c r="A26" s="212" t="s">
        <v>82</v>
      </c>
      <c r="B26" s="220">
        <v>525</v>
      </c>
      <c r="C26" s="42">
        <v>2.2635634663098543</v>
      </c>
      <c r="D26" s="220">
        <v>473</v>
      </c>
      <c r="E26" s="42">
        <v>2.0326280200050131</v>
      </c>
      <c r="F26" s="220">
        <v>515</v>
      </c>
      <c r="G26" s="42">
        <v>2.2060710690292704</v>
      </c>
      <c r="H26" s="221">
        <v>432</v>
      </c>
      <c r="I26" s="42">
        <v>1.8458671056867875</v>
      </c>
      <c r="J26" s="220">
        <v>474</v>
      </c>
      <c r="K26" s="42">
        <v>2.0202094249674185</v>
      </c>
      <c r="L26" s="221">
        <v>461</v>
      </c>
      <c r="M26" s="42">
        <v>1.9603719944063485</v>
      </c>
      <c r="N26" s="221">
        <v>457</v>
      </c>
      <c r="O26" s="50">
        <v>1.9400971033458736</v>
      </c>
      <c r="P26" s="222">
        <v>459</v>
      </c>
      <c r="Q26" s="178">
        <v>1.9465583226723218</v>
      </c>
      <c r="R26" s="222">
        <v>446</v>
      </c>
      <c r="S26" s="178">
        <v>1.89</v>
      </c>
      <c r="T26" s="222">
        <v>506</v>
      </c>
      <c r="U26" s="224">
        <f t="shared" si="0"/>
        <v>2.1456880638553373</v>
      </c>
      <c r="V26" s="48"/>
    </row>
    <row r="27" spans="1:22" ht="20.100000000000001" customHeight="1">
      <c r="A27" s="212" t="s">
        <v>81</v>
      </c>
      <c r="B27" s="220">
        <v>638</v>
      </c>
      <c r="C27" s="42">
        <v>2.7507685552489276</v>
      </c>
      <c r="D27" s="220">
        <v>686</v>
      </c>
      <c r="E27" s="42">
        <v>2.9479552256309494</v>
      </c>
      <c r="F27" s="220">
        <v>654</v>
      </c>
      <c r="G27" s="42">
        <v>2.8014960760099856</v>
      </c>
      <c r="H27" s="221">
        <v>634</v>
      </c>
      <c r="I27" s="42">
        <v>2.7089808912162576</v>
      </c>
      <c r="J27" s="220">
        <v>647</v>
      </c>
      <c r="K27" s="42">
        <v>2.7575432446285233</v>
      </c>
      <c r="L27" s="221">
        <v>622</v>
      </c>
      <c r="M27" s="42">
        <v>2.6450138406089994</v>
      </c>
      <c r="N27" s="221">
        <v>591</v>
      </c>
      <c r="O27" s="50">
        <v>2.5089658382437885</v>
      </c>
      <c r="P27" s="222">
        <v>616</v>
      </c>
      <c r="Q27" s="178">
        <v>2.6123745681179744</v>
      </c>
      <c r="R27" s="222">
        <v>649</v>
      </c>
      <c r="S27" s="178">
        <v>2.75</v>
      </c>
      <c r="T27" s="222">
        <v>451</v>
      </c>
      <c r="U27" s="224">
        <f t="shared" si="0"/>
        <v>1.9124611003928009</v>
      </c>
      <c r="V27" s="48"/>
    </row>
    <row r="28" spans="1:22" ht="20.100000000000001" customHeight="1">
      <c r="A28" s="212" t="s">
        <v>80</v>
      </c>
      <c r="B28" s="220">
        <v>686</v>
      </c>
      <c r="C28" s="42">
        <v>2.9577229293115432</v>
      </c>
      <c r="D28" s="220">
        <v>624</v>
      </c>
      <c r="E28" s="42">
        <v>2.681521954509785</v>
      </c>
      <c r="F28" s="220">
        <v>469</v>
      </c>
      <c r="G28" s="42">
        <v>2.0090239444169469</v>
      </c>
      <c r="H28" s="220">
        <v>474</v>
      </c>
      <c r="I28" s="42">
        <v>2.0253264076285586</v>
      </c>
      <c r="J28" s="221">
        <v>442</v>
      </c>
      <c r="K28" s="42">
        <v>1.8838240187008319</v>
      </c>
      <c r="L28" s="220">
        <v>405</v>
      </c>
      <c r="M28" s="42">
        <v>1.7222357000749917</v>
      </c>
      <c r="N28" s="221">
        <v>399</v>
      </c>
      <c r="O28" s="50">
        <v>1.6938703374945374</v>
      </c>
      <c r="P28" s="221">
        <v>323</v>
      </c>
      <c r="Q28" s="42">
        <v>1.3698003011397819</v>
      </c>
      <c r="R28" s="222">
        <v>302</v>
      </c>
      <c r="S28" s="178">
        <v>1.2798765080213823</v>
      </c>
      <c r="T28" s="222">
        <v>238</v>
      </c>
      <c r="U28" s="224">
        <f t="shared" si="0"/>
        <v>1.009236678256068</v>
      </c>
      <c r="V28" s="48"/>
    </row>
    <row r="29" spans="1:22" ht="20.100000000000001" customHeight="1">
      <c r="A29" s="212" t="s">
        <v>79</v>
      </c>
      <c r="B29" s="220">
        <v>449</v>
      </c>
      <c r="C29" s="42">
        <v>1.9358857073773803</v>
      </c>
      <c r="D29" s="220">
        <v>336</v>
      </c>
      <c r="E29" s="42">
        <v>1.4438964370437304</v>
      </c>
      <c r="F29" s="220">
        <v>165</v>
      </c>
      <c r="G29" s="42">
        <v>0.70679946871811572</v>
      </c>
      <c r="H29" s="220">
        <v>137</v>
      </c>
      <c r="I29" s="42">
        <v>0.5853791515719674</v>
      </c>
      <c r="J29" s="221">
        <v>116</v>
      </c>
      <c r="K29" s="42">
        <v>0.49439725377668886</v>
      </c>
      <c r="L29" s="220">
        <v>78</v>
      </c>
      <c r="M29" s="42">
        <v>0.33168983853296136</v>
      </c>
      <c r="N29" s="221">
        <v>201</v>
      </c>
      <c r="O29" s="50">
        <v>0.85330310234687223</v>
      </c>
      <c r="P29" s="221">
        <v>168</v>
      </c>
      <c r="Q29" s="42">
        <v>0.71246579130490206</v>
      </c>
      <c r="R29" s="222">
        <v>150</v>
      </c>
      <c r="S29" s="178">
        <f t="shared" ref="S29:S45" si="1">R29/23596027*100000</f>
        <v>0.63570023885800775</v>
      </c>
      <c r="T29" s="222">
        <v>204</v>
      </c>
      <c r="U29" s="224">
        <f t="shared" si="0"/>
        <v>0.86506000993377252</v>
      </c>
      <c r="V29" s="48"/>
    </row>
    <row r="30" spans="1:22" ht="20.100000000000001" customHeight="1">
      <c r="A30" s="212" t="s">
        <v>78</v>
      </c>
      <c r="B30" s="220">
        <v>1351</v>
      </c>
      <c r="C30" s="42">
        <v>5.8249033199706917</v>
      </c>
      <c r="D30" s="220">
        <v>1179</v>
      </c>
      <c r="E30" s="42">
        <v>5.0665294621266614</v>
      </c>
      <c r="F30" s="220">
        <v>854</v>
      </c>
      <c r="G30" s="42">
        <v>3.6582227047592171</v>
      </c>
      <c r="H30" s="220">
        <v>813</v>
      </c>
      <c r="I30" s="42">
        <v>3.4738193447299963</v>
      </c>
      <c r="J30" s="221">
        <v>629</v>
      </c>
      <c r="K30" s="42">
        <v>2.6808264881511836</v>
      </c>
      <c r="L30" s="220">
        <v>473</v>
      </c>
      <c r="M30" s="42">
        <v>2.0114012003344963</v>
      </c>
      <c r="N30" s="221">
        <v>302</v>
      </c>
      <c r="O30" s="50">
        <v>1.2820772980535093</v>
      </c>
      <c r="P30" s="221">
        <v>228</v>
      </c>
      <c r="Q30" s="42">
        <v>0.96691783912522777</v>
      </c>
      <c r="R30" s="223">
        <v>201</v>
      </c>
      <c r="S30" s="224">
        <f t="shared" si="1"/>
        <v>0.85183832006973048</v>
      </c>
      <c r="T30" s="223">
        <v>165</v>
      </c>
      <c r="U30" s="224">
        <f t="shared" si="0"/>
        <v>0.69968089038761005</v>
      </c>
      <c r="V30" s="48"/>
    </row>
    <row r="31" spans="1:22" ht="20.100000000000001" customHeight="1">
      <c r="A31" s="212" t="s">
        <v>77</v>
      </c>
      <c r="B31" s="220">
        <v>651</v>
      </c>
      <c r="C31" s="42">
        <v>2.8068186982242191</v>
      </c>
      <c r="D31" s="220">
        <v>564</v>
      </c>
      <c r="E31" s="42">
        <v>2.4236833050376902</v>
      </c>
      <c r="F31" s="220">
        <v>465</v>
      </c>
      <c r="G31" s="42">
        <v>1.9918894118419623</v>
      </c>
      <c r="H31" s="220">
        <v>388</v>
      </c>
      <c r="I31" s="42">
        <v>1.6578621227001704</v>
      </c>
      <c r="J31" s="221">
        <v>381</v>
      </c>
      <c r="K31" s="42">
        <v>1.6238392559389521</v>
      </c>
      <c r="L31" s="220">
        <v>320</v>
      </c>
      <c r="M31" s="42">
        <v>1.3607788247506105</v>
      </c>
      <c r="N31" s="221">
        <v>289</v>
      </c>
      <c r="O31" s="50">
        <v>1.2268885401902789</v>
      </c>
      <c r="P31" s="221">
        <v>207</v>
      </c>
      <c r="Q31" s="42">
        <v>0.87785963571496872</v>
      </c>
      <c r="R31" s="222">
        <v>192</v>
      </c>
      <c r="S31" s="178">
        <f t="shared" si="1"/>
        <v>0.8136963057382498</v>
      </c>
      <c r="T31" s="222">
        <v>156</v>
      </c>
      <c r="U31" s="224">
        <f t="shared" si="0"/>
        <v>0.66151647818464954</v>
      </c>
      <c r="V31" s="48"/>
    </row>
    <row r="32" spans="1:22" ht="20.100000000000001" customHeight="1">
      <c r="A32" s="212" t="s">
        <v>76</v>
      </c>
      <c r="B32" s="220">
        <v>1010</v>
      </c>
      <c r="C32" s="42">
        <v>4.3546649542341953</v>
      </c>
      <c r="D32" s="220">
        <v>711</v>
      </c>
      <c r="E32" s="42">
        <v>3.0553879962443222</v>
      </c>
      <c r="F32" s="220">
        <v>536</v>
      </c>
      <c r="G32" s="42">
        <v>2.2960273650479395</v>
      </c>
      <c r="H32" s="220">
        <v>447</v>
      </c>
      <c r="I32" s="42">
        <v>1.9099597135231341</v>
      </c>
      <c r="J32" s="221">
        <v>359</v>
      </c>
      <c r="K32" s="42">
        <v>1.5300742595330286</v>
      </c>
      <c r="L32" s="220">
        <v>323</v>
      </c>
      <c r="M32" s="42">
        <v>1.3735361262326478</v>
      </c>
      <c r="N32" s="221">
        <v>234</v>
      </c>
      <c r="O32" s="50">
        <v>0.9933976415381498</v>
      </c>
      <c r="P32" s="221">
        <v>192</v>
      </c>
      <c r="Q32" s="42">
        <v>0.8142466186341738</v>
      </c>
      <c r="R32" s="222">
        <v>137</v>
      </c>
      <c r="S32" s="178">
        <f t="shared" si="1"/>
        <v>0.58060621815698044</v>
      </c>
      <c r="T32" s="222">
        <v>125</v>
      </c>
      <c r="U32" s="224">
        <f t="shared" si="0"/>
        <v>0.53006128059667423</v>
      </c>
      <c r="V32" s="48"/>
    </row>
    <row r="33" spans="1:23" ht="20.100000000000001" customHeight="1">
      <c r="A33" s="212" t="s">
        <v>75</v>
      </c>
      <c r="B33" s="220">
        <v>1387</v>
      </c>
      <c r="C33" s="42">
        <v>5.9801191005176531</v>
      </c>
      <c r="D33" s="220">
        <v>1133</v>
      </c>
      <c r="E33" s="42">
        <v>4.8688531641980557</v>
      </c>
      <c r="F33" s="220">
        <v>1023</v>
      </c>
      <c r="G33" s="42">
        <v>4.3821567060523172</v>
      </c>
      <c r="H33" s="220">
        <v>1111</v>
      </c>
      <c r="I33" s="42">
        <v>4.7471258204120854</v>
      </c>
      <c r="J33" s="221">
        <v>666</v>
      </c>
      <c r="K33" s="42">
        <v>2.8385221639247828</v>
      </c>
      <c r="L33" s="220">
        <v>295</v>
      </c>
      <c r="M33" s="42">
        <v>1.2544679790669693</v>
      </c>
      <c r="N33" s="221">
        <v>246</v>
      </c>
      <c r="O33" s="50">
        <v>1.0443411103349778</v>
      </c>
      <c r="P33" s="221">
        <v>173</v>
      </c>
      <c r="Q33" s="42">
        <v>0.7336701303318337</v>
      </c>
      <c r="R33" s="222">
        <v>115</v>
      </c>
      <c r="S33" s="178">
        <f t="shared" si="1"/>
        <v>0.48737018312447267</v>
      </c>
      <c r="T33" s="222">
        <v>112</v>
      </c>
      <c r="U33" s="224">
        <f t="shared" si="0"/>
        <v>0.47493490741462019</v>
      </c>
      <c r="V33" s="48"/>
    </row>
    <row r="34" spans="1:23" ht="20.100000000000001" customHeight="1">
      <c r="A34" s="212" t="s">
        <v>74</v>
      </c>
      <c r="B34" s="220">
        <v>127</v>
      </c>
      <c r="C34" s="42">
        <v>0.54756678137400294</v>
      </c>
      <c r="D34" s="220">
        <v>146</v>
      </c>
      <c r="E34" s="42">
        <v>0.62740738038209709</v>
      </c>
      <c r="F34" s="220">
        <v>149</v>
      </c>
      <c r="G34" s="42">
        <v>0.63826133841817723</v>
      </c>
      <c r="H34" s="221">
        <v>124</v>
      </c>
      <c r="I34" s="42">
        <v>0.52983222478046688</v>
      </c>
      <c r="J34" s="220">
        <v>137</v>
      </c>
      <c r="K34" s="42">
        <v>0.58390019244838898</v>
      </c>
      <c r="L34" s="221">
        <v>115</v>
      </c>
      <c r="M34" s="42">
        <v>0.48902989014475073</v>
      </c>
      <c r="N34" s="221">
        <v>104</v>
      </c>
      <c r="O34" s="50">
        <v>0.44151006290584432</v>
      </c>
      <c r="P34" s="222">
        <v>114</v>
      </c>
      <c r="Q34" s="178">
        <v>0.48345892981404071</v>
      </c>
      <c r="R34" s="222">
        <v>100</v>
      </c>
      <c r="S34" s="178">
        <f t="shared" si="1"/>
        <v>0.42380015923867187</v>
      </c>
      <c r="T34" s="222">
        <v>106</v>
      </c>
      <c r="U34" s="224">
        <f t="shared" si="0"/>
        <v>0.44949196594597979</v>
      </c>
      <c r="V34" s="48"/>
    </row>
    <row r="35" spans="1:23" ht="20.100000000000001" customHeight="1">
      <c r="A35" s="354" t="s">
        <v>397</v>
      </c>
      <c r="B35" s="220">
        <v>118</v>
      </c>
      <c r="C35" s="42">
        <f>B35/23193518*100000</f>
        <v>0.50876283623726248</v>
      </c>
      <c r="D35" s="220">
        <v>120</v>
      </c>
      <c r="E35" s="42">
        <f>D35/23270367*100000</f>
        <v>0.51567729894418946</v>
      </c>
      <c r="F35" s="220">
        <v>82</v>
      </c>
      <c r="G35" s="42">
        <f t="shared" ref="G35:G45" si="2">F35/23344669.5*100000</f>
        <v>0.35125791778718479</v>
      </c>
      <c r="H35" s="220">
        <v>87</v>
      </c>
      <c r="I35" s="42">
        <f>H35/23403635*100000</f>
        <v>0.37173712545081139</v>
      </c>
      <c r="J35" s="220">
        <v>80</v>
      </c>
      <c r="K35" s="42">
        <f>J35/23462914*100000</f>
        <v>0.34096361602825631</v>
      </c>
      <c r="L35" s="220">
        <v>60</v>
      </c>
      <c r="M35" s="42">
        <f>L35/23515945*100000</f>
        <v>0.25514602964073951</v>
      </c>
      <c r="N35" s="220">
        <v>52</v>
      </c>
      <c r="O35" s="50">
        <f>N35/23555522*100000</f>
        <v>0.22075503145292216</v>
      </c>
      <c r="P35" s="220">
        <v>56</v>
      </c>
      <c r="Q35" s="42">
        <f t="shared" ref="Q35:Q45" si="3">P35/23580079.5*100000</f>
        <v>0.23748859710163406</v>
      </c>
      <c r="R35" s="220">
        <v>76</v>
      </c>
      <c r="S35" s="178">
        <f t="shared" si="1"/>
        <v>0.32208812102139062</v>
      </c>
      <c r="T35" s="222">
        <v>94</v>
      </c>
      <c r="U35" s="224">
        <f t="shared" si="0"/>
        <v>0.39860608300869904</v>
      </c>
      <c r="V35" s="48"/>
    </row>
    <row r="36" spans="1:23" ht="20.100000000000001" customHeight="1">
      <c r="A36" s="354" t="s">
        <v>398</v>
      </c>
      <c r="B36" s="220">
        <v>73</v>
      </c>
      <c r="C36" s="42">
        <f>B36/23193518*100000</f>
        <v>0.31474311055356069</v>
      </c>
      <c r="D36" s="220">
        <v>64</v>
      </c>
      <c r="E36" s="42">
        <f>D36/23270367*100000</f>
        <v>0.27502789277023437</v>
      </c>
      <c r="F36" s="220">
        <v>51</v>
      </c>
      <c r="G36" s="42">
        <f t="shared" si="2"/>
        <v>0.21846529033105397</v>
      </c>
      <c r="H36" s="220">
        <v>51</v>
      </c>
      <c r="I36" s="42">
        <f>H36/23403635*100000</f>
        <v>0.21791486664357909</v>
      </c>
      <c r="J36" s="220">
        <v>78</v>
      </c>
      <c r="K36" s="42">
        <f>J36/23462914*100000</f>
        <v>0.33243952562754991</v>
      </c>
      <c r="L36" s="220">
        <v>74</v>
      </c>
      <c r="M36" s="42">
        <f>L36/23515945*100000</f>
        <v>0.31468010322357876</v>
      </c>
      <c r="N36" s="220">
        <v>71</v>
      </c>
      <c r="O36" s="50">
        <f>N36/23555522*100000</f>
        <v>0.30141552371456681</v>
      </c>
      <c r="P36" s="220">
        <v>70</v>
      </c>
      <c r="Q36" s="42">
        <f t="shared" si="3"/>
        <v>0.29686074637704257</v>
      </c>
      <c r="R36" s="220">
        <v>81</v>
      </c>
      <c r="S36" s="178">
        <f t="shared" si="1"/>
        <v>0.34327812898332416</v>
      </c>
      <c r="T36" s="220">
        <v>77</v>
      </c>
      <c r="U36" s="224">
        <f t="shared" si="0"/>
        <v>0.32651774884755136</v>
      </c>
      <c r="V36" s="48"/>
    </row>
    <row r="37" spans="1:23" ht="20.100000000000001" customHeight="1">
      <c r="A37" s="354" t="s">
        <v>400</v>
      </c>
      <c r="B37" s="220">
        <v>68</v>
      </c>
      <c r="C37" s="42">
        <f>B37/23193518*100000</f>
        <v>0.29318536325537164</v>
      </c>
      <c r="D37" s="220">
        <v>59</v>
      </c>
      <c r="E37" s="42">
        <f>D37/23270367*100000</f>
        <v>0.25354133864755979</v>
      </c>
      <c r="F37" s="220">
        <v>48</v>
      </c>
      <c r="G37" s="42">
        <f t="shared" si="2"/>
        <v>0.20561439089981548</v>
      </c>
      <c r="H37" s="220">
        <v>69</v>
      </c>
      <c r="I37" s="42">
        <f>H37/23403635*100000</f>
        <v>0.29482599604719523</v>
      </c>
      <c r="J37" s="220">
        <v>50</v>
      </c>
      <c r="K37" s="42">
        <f>J37/23462914*100000</f>
        <v>0.21310226001766019</v>
      </c>
      <c r="L37" s="220">
        <v>70</v>
      </c>
      <c r="M37" s="42">
        <f>L37/23515945*100000</f>
        <v>0.2976703679141961</v>
      </c>
      <c r="N37" s="220">
        <v>72</v>
      </c>
      <c r="O37" s="50">
        <f>N37/23555522*100000</f>
        <v>0.30566081278096913</v>
      </c>
      <c r="P37" s="220">
        <v>76</v>
      </c>
      <c r="Q37" s="42">
        <f t="shared" si="3"/>
        <v>0.32230595320936045</v>
      </c>
      <c r="R37" s="220">
        <v>59</v>
      </c>
      <c r="S37" s="178">
        <f t="shared" si="1"/>
        <v>0.25004209395081639</v>
      </c>
      <c r="T37" s="220">
        <v>48</v>
      </c>
      <c r="U37" s="224">
        <f t="shared" si="0"/>
        <v>0.20354353174912293</v>
      </c>
      <c r="V37" s="48"/>
    </row>
    <row r="38" spans="1:23" ht="20.100000000000001" customHeight="1">
      <c r="A38" s="212" t="s">
        <v>73</v>
      </c>
      <c r="B38" s="220">
        <v>34</v>
      </c>
      <c r="C38" s="42">
        <v>0.14659268162768582</v>
      </c>
      <c r="D38" s="220">
        <v>31</v>
      </c>
      <c r="E38" s="42">
        <v>0.13321663556058227</v>
      </c>
      <c r="F38" s="220">
        <v>35</v>
      </c>
      <c r="G38" s="42">
        <f t="shared" si="2"/>
        <v>0.14992716003111545</v>
      </c>
      <c r="H38" s="220">
        <v>35</v>
      </c>
      <c r="I38" s="42">
        <v>0.14954941828480917</v>
      </c>
      <c r="J38" s="221">
        <v>86</v>
      </c>
      <c r="K38" s="42">
        <v>0.36653589504133832</v>
      </c>
      <c r="L38" s="220">
        <v>25</v>
      </c>
      <c r="M38" s="42">
        <v>0.10631084568364145</v>
      </c>
      <c r="N38" s="221">
        <v>20</v>
      </c>
      <c r="O38" s="50">
        <v>8.4905781328046992E-2</v>
      </c>
      <c r="P38" s="221">
        <v>23</v>
      </c>
      <c r="Q38" s="42">
        <f t="shared" si="3"/>
        <v>9.7539959523885417E-2</v>
      </c>
      <c r="R38" s="222">
        <v>34</v>
      </c>
      <c r="S38" s="178">
        <f t="shared" si="1"/>
        <v>0.14409205414114842</v>
      </c>
      <c r="T38" s="222">
        <v>39</v>
      </c>
      <c r="U38" s="224">
        <f t="shared" si="0"/>
        <v>0.16537911954616238</v>
      </c>
      <c r="V38" s="48"/>
    </row>
    <row r="39" spans="1:23" ht="20.100000000000001" customHeight="1">
      <c r="A39" s="354" t="s">
        <v>403</v>
      </c>
      <c r="B39" s="220">
        <v>24</v>
      </c>
      <c r="C39" s="42">
        <f t="shared" ref="C39:C45" si="4">B39/23193518*100000</f>
        <v>0.10347718703130764</v>
      </c>
      <c r="D39" s="220">
        <v>25</v>
      </c>
      <c r="E39" s="42">
        <f t="shared" ref="E39:E45" si="5">D39/23270367*100000</f>
        <v>0.10743277061337281</v>
      </c>
      <c r="F39" s="220">
        <v>22</v>
      </c>
      <c r="G39" s="42">
        <f t="shared" si="2"/>
        <v>9.4239929162415428E-2</v>
      </c>
      <c r="H39" s="220">
        <v>22</v>
      </c>
      <c r="I39" s="42">
        <f t="shared" ref="I39:I45" si="6">H39/23403635*100000</f>
        <v>9.4002491493308624E-2</v>
      </c>
      <c r="J39" s="220">
        <v>34</v>
      </c>
      <c r="K39" s="42">
        <f t="shared" ref="K39:K45" si="7">J39/23462914*100000</f>
        <v>0.14490953681200897</v>
      </c>
      <c r="L39" s="220">
        <v>24</v>
      </c>
      <c r="M39" s="42">
        <f t="shared" ref="M39:M45" si="8">L39/23515945*100000</f>
        <v>0.1020584118562958</v>
      </c>
      <c r="N39" s="220">
        <v>28</v>
      </c>
      <c r="O39" s="50">
        <f t="shared" ref="O39:O45" si="9">N39/23555522*100000</f>
        <v>0.11886809385926578</v>
      </c>
      <c r="P39" s="220">
        <v>36</v>
      </c>
      <c r="Q39" s="42">
        <f t="shared" si="3"/>
        <v>0.15267124099390758</v>
      </c>
      <c r="R39" s="220">
        <v>38</v>
      </c>
      <c r="S39" s="178">
        <f t="shared" si="1"/>
        <v>0.16104406051069531</v>
      </c>
      <c r="T39" s="220">
        <v>38</v>
      </c>
      <c r="U39" s="224">
        <f t="shared" si="0"/>
        <v>0.161138629301389</v>
      </c>
      <c r="V39" s="48"/>
    </row>
    <row r="40" spans="1:23" ht="20.100000000000001" customHeight="1">
      <c r="A40" s="354" t="s">
        <v>401</v>
      </c>
      <c r="B40" s="220">
        <v>12</v>
      </c>
      <c r="C40" s="42">
        <f t="shared" si="4"/>
        <v>5.1738593515653818E-2</v>
      </c>
      <c r="D40" s="220">
        <v>12</v>
      </c>
      <c r="E40" s="42">
        <f t="shared" si="5"/>
        <v>5.1567729894418941E-2</v>
      </c>
      <c r="F40" s="220">
        <v>20</v>
      </c>
      <c r="G40" s="42">
        <f t="shared" si="2"/>
        <v>8.5672662874923117E-2</v>
      </c>
      <c r="H40" s="220">
        <v>21</v>
      </c>
      <c r="I40" s="42">
        <f t="shared" si="6"/>
        <v>8.9729650970885505E-2</v>
      </c>
      <c r="J40" s="220">
        <v>33</v>
      </c>
      <c r="K40" s="42">
        <f t="shared" si="7"/>
        <v>0.14064749161165574</v>
      </c>
      <c r="L40" s="220">
        <v>16</v>
      </c>
      <c r="M40" s="42">
        <f t="shared" si="8"/>
        <v>6.8038941237530542E-2</v>
      </c>
      <c r="N40" s="220">
        <v>22</v>
      </c>
      <c r="O40" s="50">
        <f t="shared" si="9"/>
        <v>9.3396359460851688E-2</v>
      </c>
      <c r="P40" s="220">
        <v>33</v>
      </c>
      <c r="Q40" s="42">
        <f t="shared" si="3"/>
        <v>0.13994863757774861</v>
      </c>
      <c r="R40" s="220">
        <v>37</v>
      </c>
      <c r="S40" s="178">
        <f t="shared" si="1"/>
        <v>0.15680605891830857</v>
      </c>
      <c r="T40" s="220">
        <v>33</v>
      </c>
      <c r="U40" s="224">
        <f t="shared" si="0"/>
        <v>0.13993617807752201</v>
      </c>
      <c r="V40" s="48"/>
    </row>
    <row r="41" spans="1:23" ht="20.100000000000001" customHeight="1">
      <c r="A41" s="212" t="s">
        <v>72</v>
      </c>
      <c r="B41" s="220">
        <v>28</v>
      </c>
      <c r="C41" s="42">
        <f t="shared" si="4"/>
        <v>0.1207233848698589</v>
      </c>
      <c r="D41" s="220">
        <v>35</v>
      </c>
      <c r="E41" s="42">
        <f t="shared" si="5"/>
        <v>0.15040587885872192</v>
      </c>
      <c r="F41" s="220">
        <v>28</v>
      </c>
      <c r="G41" s="42">
        <f t="shared" si="2"/>
        <v>0.11994172802489236</v>
      </c>
      <c r="H41" s="220">
        <v>25</v>
      </c>
      <c r="I41" s="42">
        <f t="shared" si="6"/>
        <v>0.10682101306057798</v>
      </c>
      <c r="J41" s="221">
        <v>22</v>
      </c>
      <c r="K41" s="42">
        <f t="shared" si="7"/>
        <v>9.3764994407770488E-2</v>
      </c>
      <c r="L41" s="220">
        <v>23</v>
      </c>
      <c r="M41" s="42">
        <f t="shared" si="8"/>
        <v>9.780597802895015E-2</v>
      </c>
      <c r="N41" s="221">
        <v>33</v>
      </c>
      <c r="O41" s="50">
        <f t="shared" si="9"/>
        <v>0.14009453919127751</v>
      </c>
      <c r="P41" s="221">
        <v>35</v>
      </c>
      <c r="Q41" s="42">
        <f t="shared" si="3"/>
        <v>0.14843037318852129</v>
      </c>
      <c r="R41" s="222">
        <v>20</v>
      </c>
      <c r="S41" s="178">
        <f t="shared" si="1"/>
        <v>8.4760031847734368E-2</v>
      </c>
      <c r="T41" s="222">
        <v>21</v>
      </c>
      <c r="U41" s="224">
        <f t="shared" si="0"/>
        <v>8.9050295140241292E-2</v>
      </c>
      <c r="V41" s="48"/>
    </row>
    <row r="42" spans="1:23" ht="20.100000000000001" customHeight="1">
      <c r="A42" s="354" t="s">
        <v>404</v>
      </c>
      <c r="B42" s="220">
        <v>9</v>
      </c>
      <c r="C42" s="42">
        <f t="shared" si="4"/>
        <v>3.8803945136740361E-2</v>
      </c>
      <c r="D42" s="220">
        <v>15</v>
      </c>
      <c r="E42" s="42">
        <f t="shared" si="5"/>
        <v>6.4459662368023682E-2</v>
      </c>
      <c r="F42" s="220">
        <v>14</v>
      </c>
      <c r="G42" s="42">
        <f t="shared" si="2"/>
        <v>5.9970864012446182E-2</v>
      </c>
      <c r="H42" s="220">
        <v>1</v>
      </c>
      <c r="I42" s="42">
        <f t="shared" si="6"/>
        <v>4.2728405224231195E-3</v>
      </c>
      <c r="J42" s="220">
        <v>5</v>
      </c>
      <c r="K42" s="42">
        <f t="shared" si="7"/>
        <v>2.1310226001766019E-2</v>
      </c>
      <c r="L42" s="220">
        <v>11</v>
      </c>
      <c r="M42" s="42">
        <f t="shared" si="8"/>
        <v>4.6776772100802243E-2</v>
      </c>
      <c r="N42" s="220">
        <v>9</v>
      </c>
      <c r="O42" s="50">
        <f t="shared" si="9"/>
        <v>3.8207601597621141E-2</v>
      </c>
      <c r="P42" s="220">
        <v>7</v>
      </c>
      <c r="Q42" s="42">
        <f t="shared" si="3"/>
        <v>2.9686074637704257E-2</v>
      </c>
      <c r="R42" s="220">
        <v>7</v>
      </c>
      <c r="S42" s="178">
        <f t="shared" si="1"/>
        <v>2.9666011146707028E-2</v>
      </c>
      <c r="T42" s="220">
        <v>15</v>
      </c>
      <c r="U42" s="224">
        <f t="shared" si="0"/>
        <v>6.3607353671600919E-2</v>
      </c>
      <c r="V42" s="48"/>
    </row>
    <row r="43" spans="1:23" ht="20.100000000000001" customHeight="1">
      <c r="A43" s="354" t="s">
        <v>402</v>
      </c>
      <c r="B43" s="220">
        <v>9</v>
      </c>
      <c r="C43" s="42">
        <f t="shared" si="4"/>
        <v>3.8803945136740361E-2</v>
      </c>
      <c r="D43" s="220">
        <v>16</v>
      </c>
      <c r="E43" s="42">
        <f t="shared" si="5"/>
        <v>6.8756973192558593E-2</v>
      </c>
      <c r="F43" s="220">
        <v>18</v>
      </c>
      <c r="G43" s="42">
        <f t="shared" si="2"/>
        <v>7.7105396587430805E-2</v>
      </c>
      <c r="H43" s="220">
        <v>8</v>
      </c>
      <c r="I43" s="42">
        <f t="shared" si="6"/>
        <v>3.4182724179384956E-2</v>
      </c>
      <c r="J43" s="220">
        <v>23</v>
      </c>
      <c r="K43" s="42">
        <f t="shared" si="7"/>
        <v>9.8027039608123701E-2</v>
      </c>
      <c r="L43" s="220">
        <v>7</v>
      </c>
      <c r="M43" s="42">
        <f t="shared" si="8"/>
        <v>2.9767036791419611E-2</v>
      </c>
      <c r="N43" s="220">
        <v>13</v>
      </c>
      <c r="O43" s="50">
        <f t="shared" si="9"/>
        <v>5.5188757863230541E-2</v>
      </c>
      <c r="P43" s="220">
        <v>20</v>
      </c>
      <c r="Q43" s="42">
        <f t="shared" si="3"/>
        <v>8.4817356107726449E-2</v>
      </c>
      <c r="R43" s="220">
        <v>15</v>
      </c>
      <c r="S43" s="178">
        <f t="shared" si="1"/>
        <v>6.3570023885800783E-2</v>
      </c>
      <c r="T43" s="220">
        <v>9</v>
      </c>
      <c r="U43" s="224">
        <f t="shared" si="0"/>
        <v>3.8164412202960546E-2</v>
      </c>
      <c r="V43" s="48"/>
    </row>
    <row r="44" spans="1:23" ht="20.100000000000001" customHeight="1">
      <c r="A44" s="354" t="s">
        <v>399</v>
      </c>
      <c r="B44" s="220">
        <v>15</v>
      </c>
      <c r="C44" s="42">
        <f t="shared" si="4"/>
        <v>6.467324189456726E-2</v>
      </c>
      <c r="D44" s="220">
        <v>12</v>
      </c>
      <c r="E44" s="42">
        <f t="shared" si="5"/>
        <v>5.1567729894418941E-2</v>
      </c>
      <c r="F44" s="220">
        <v>14</v>
      </c>
      <c r="G44" s="42">
        <f t="shared" si="2"/>
        <v>5.9970864012446182E-2</v>
      </c>
      <c r="H44" s="220">
        <v>11</v>
      </c>
      <c r="I44" s="42">
        <f t="shared" si="6"/>
        <v>4.7001245746654312E-2</v>
      </c>
      <c r="J44" s="220">
        <v>3</v>
      </c>
      <c r="K44" s="42">
        <f t="shared" si="7"/>
        <v>1.2786135601059612E-2</v>
      </c>
      <c r="L44" s="220">
        <v>3</v>
      </c>
      <c r="M44" s="42">
        <f t="shared" si="8"/>
        <v>1.2757301482036975E-2</v>
      </c>
      <c r="N44" s="220">
        <v>10</v>
      </c>
      <c r="O44" s="50">
        <f t="shared" si="9"/>
        <v>4.2452890664023496E-2</v>
      </c>
      <c r="P44" s="220">
        <v>3</v>
      </c>
      <c r="Q44" s="42">
        <f t="shared" si="3"/>
        <v>1.2722603416158966E-2</v>
      </c>
      <c r="R44" s="220">
        <v>5</v>
      </c>
      <c r="S44" s="178">
        <f t="shared" si="1"/>
        <v>2.1190007961933592E-2</v>
      </c>
      <c r="T44" s="220">
        <v>5</v>
      </c>
      <c r="U44" s="224">
        <f t="shared" si="0"/>
        <v>2.1202451223866971E-2</v>
      </c>
      <c r="V44" s="48"/>
    </row>
    <row r="45" spans="1:23" ht="20.100000000000001" customHeight="1">
      <c r="A45" s="212" t="s">
        <v>71</v>
      </c>
      <c r="B45" s="220">
        <v>10</v>
      </c>
      <c r="C45" s="42">
        <f t="shared" si="4"/>
        <v>4.3115494596378173E-2</v>
      </c>
      <c r="D45" s="220">
        <v>11</v>
      </c>
      <c r="E45" s="42">
        <f t="shared" si="5"/>
        <v>4.727041906988403E-2</v>
      </c>
      <c r="F45" s="220">
        <v>8</v>
      </c>
      <c r="G45" s="42">
        <f t="shared" si="2"/>
        <v>3.4269065149969247E-2</v>
      </c>
      <c r="H45" s="220">
        <v>5</v>
      </c>
      <c r="I45" s="42">
        <f t="shared" si="6"/>
        <v>2.1364202612115597E-2</v>
      </c>
      <c r="J45" s="221">
        <v>7</v>
      </c>
      <c r="K45" s="42">
        <f t="shared" si="7"/>
        <v>2.983431640247243E-2</v>
      </c>
      <c r="L45" s="220">
        <v>4</v>
      </c>
      <c r="M45" s="42">
        <f t="shared" si="8"/>
        <v>1.7009735309382636E-2</v>
      </c>
      <c r="N45" s="221">
        <v>3</v>
      </c>
      <c r="O45" s="50">
        <f t="shared" si="9"/>
        <v>1.2735867199207046E-2</v>
      </c>
      <c r="P45" s="221">
        <v>5</v>
      </c>
      <c r="Q45" s="42">
        <f t="shared" si="3"/>
        <v>2.1204339026931612E-2</v>
      </c>
      <c r="R45" s="222">
        <v>6</v>
      </c>
      <c r="S45" s="178">
        <f t="shared" si="1"/>
        <v>2.5428009554320306E-2</v>
      </c>
      <c r="T45" s="222">
        <v>1</v>
      </c>
      <c r="U45" s="224">
        <f t="shared" si="0"/>
        <v>4.2404902447733947E-3</v>
      </c>
      <c r="V45" s="48"/>
    </row>
    <row r="46" spans="1:23" ht="20.100000000000001" customHeight="1">
      <c r="A46" s="213" t="s">
        <v>70</v>
      </c>
      <c r="B46" s="225">
        <f>B5-SUM(B6:B45)</f>
        <v>27</v>
      </c>
      <c r="C46" s="226">
        <f t="shared" ref="C46" si="10">B46/23193518*100000</f>
        <v>0.11641183541022107</v>
      </c>
      <c r="D46" s="225">
        <f>D5-SUM(D6:D45)</f>
        <v>57</v>
      </c>
      <c r="E46" s="226">
        <f t="shared" ref="E46" si="11">D46/23270367*100000</f>
        <v>0.24494671699848997</v>
      </c>
      <c r="F46" s="225">
        <f>F5-SUM(F6:F45)</f>
        <v>9</v>
      </c>
      <c r="G46" s="226">
        <f t="shared" ref="G46" si="12">F46/23344669.5*100000</f>
        <v>3.8552698293715403E-2</v>
      </c>
      <c r="H46" s="225">
        <f>H5-SUM(H6:H45)</f>
        <v>420</v>
      </c>
      <c r="I46" s="226">
        <f t="shared" ref="I46" si="13">H46/23403635*100000</f>
        <v>1.7945930194177102</v>
      </c>
      <c r="J46" s="225">
        <f>J5-SUM(J6:J45)</f>
        <v>228</v>
      </c>
      <c r="K46" s="226">
        <f t="shared" ref="K46" si="14">J46/23462914*100000</f>
        <v>0.97174630568053055</v>
      </c>
      <c r="L46" s="225">
        <f>L5-SUM(L6:L45)</f>
        <v>122</v>
      </c>
      <c r="M46" s="226">
        <f t="shared" ref="M46" si="15">L46/23515945*100000</f>
        <v>0.5187969269361703</v>
      </c>
      <c r="N46" s="225">
        <f>N5-SUM(N6:N45)</f>
        <v>101</v>
      </c>
      <c r="O46" s="49">
        <f t="shared" ref="O46" si="16">N46/23555522*100000</f>
        <v>0.42877419570663727</v>
      </c>
      <c r="P46" s="225">
        <f>P5-SUM(P6:P45)</f>
        <v>697</v>
      </c>
      <c r="Q46" s="226">
        <f t="shared" ref="Q46" si="17">P46/23580079.5*100000</f>
        <v>2.9558848603542662</v>
      </c>
      <c r="R46" s="225">
        <f>R5-SUM(R6:R45)</f>
        <v>123</v>
      </c>
      <c r="S46" s="226">
        <f t="shared" ref="S46" si="18">R46/23596027*100000</f>
        <v>0.52127419586356638</v>
      </c>
      <c r="T46" s="225">
        <f>T5-SUM(T6:T45)</f>
        <v>109</v>
      </c>
      <c r="U46" s="226">
        <f t="shared" ref="U46" si="19">T46/23582179*100000</f>
        <v>0.46221343668029996</v>
      </c>
      <c r="V46" s="48"/>
    </row>
    <row r="47" spans="1:23" ht="15.75" customHeight="1">
      <c r="A47" s="47" t="s">
        <v>69</v>
      </c>
      <c r="B47" s="46"/>
      <c r="C47" s="46"/>
      <c r="D47" s="46"/>
      <c r="E47" s="46"/>
      <c r="F47" s="46"/>
      <c r="G47" s="46"/>
      <c r="H47" s="46"/>
      <c r="I47" s="66"/>
      <c r="J47" s="46"/>
      <c r="K47" s="66"/>
      <c r="L47" s="46"/>
      <c r="M47" s="66"/>
      <c r="N47" s="16"/>
      <c r="O47" s="16"/>
      <c r="R47" s="38"/>
    </row>
    <row r="48" spans="1:23" ht="35.25" customHeight="1">
      <c r="A48" s="488" t="s">
        <v>533</v>
      </c>
      <c r="B48" s="489"/>
      <c r="C48" s="489"/>
      <c r="D48" s="489"/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89"/>
      <c r="Q48" s="489"/>
      <c r="R48" s="489"/>
      <c r="S48" s="489"/>
      <c r="T48" s="489"/>
      <c r="U48" s="489"/>
      <c r="V48" s="45"/>
      <c r="W48" s="11"/>
    </row>
    <row r="49" spans="1:23" s="11" customFormat="1" ht="15.75" customHeight="1">
      <c r="A49" s="492" t="s">
        <v>68</v>
      </c>
      <c r="B49" s="492"/>
      <c r="C49" s="492"/>
      <c r="D49" s="492"/>
      <c r="E49" s="492"/>
      <c r="F49" s="492"/>
      <c r="G49" s="492"/>
      <c r="H49" s="492"/>
      <c r="I49" s="492"/>
      <c r="J49" s="492"/>
      <c r="K49" s="492"/>
      <c r="L49" s="492"/>
      <c r="M49" s="492"/>
      <c r="N49" s="492"/>
      <c r="O49" s="492"/>
      <c r="P49" s="492"/>
      <c r="Q49" s="492"/>
      <c r="R49" s="492"/>
      <c r="S49" s="492"/>
      <c r="T49" s="492"/>
      <c r="U49" s="492"/>
      <c r="V49" s="44"/>
      <c r="W49" s="1"/>
    </row>
    <row r="50" spans="1:23" ht="15.75" customHeight="1">
      <c r="A50" s="492" t="s">
        <v>68</v>
      </c>
      <c r="B50" s="492"/>
      <c r="C50" s="492"/>
      <c r="D50" s="492"/>
      <c r="E50" s="492"/>
      <c r="F50" s="492"/>
      <c r="G50" s="492"/>
      <c r="H50" s="492"/>
      <c r="I50" s="492"/>
      <c r="J50" s="492"/>
      <c r="K50" s="492"/>
      <c r="L50" s="492"/>
      <c r="M50" s="492"/>
      <c r="N50" s="492"/>
      <c r="O50" s="492"/>
      <c r="P50" s="492"/>
      <c r="Q50" s="492"/>
      <c r="R50" s="492"/>
      <c r="S50" s="492"/>
      <c r="T50" s="492"/>
      <c r="U50" s="492"/>
      <c r="V50" s="44"/>
    </row>
    <row r="51" spans="1:23">
      <c r="A51" s="485"/>
      <c r="B51" s="486"/>
      <c r="C51" s="486"/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3"/>
    </row>
    <row r="52" spans="1:23" ht="16.5">
      <c r="A52" s="40"/>
      <c r="B52" s="39"/>
      <c r="I52" s="1"/>
      <c r="K52" s="1"/>
      <c r="M52" s="1"/>
      <c r="N52" s="39"/>
      <c r="O52" s="41"/>
      <c r="P52" s="39"/>
      <c r="Q52" s="41"/>
      <c r="R52" s="39"/>
      <c r="S52" s="41"/>
      <c r="T52" s="39"/>
      <c r="U52" s="176"/>
      <c r="V52" s="39"/>
    </row>
    <row r="53" spans="1:23" ht="16.5">
      <c r="A53" s="40"/>
      <c r="B53" s="39"/>
      <c r="I53" s="1"/>
      <c r="K53" s="1"/>
      <c r="M53" s="1"/>
      <c r="O53" s="39"/>
      <c r="P53" s="39"/>
      <c r="Q53" s="176"/>
      <c r="R53" s="39"/>
      <c r="S53" s="176"/>
      <c r="T53" s="39"/>
      <c r="U53" s="176"/>
      <c r="V53" s="39"/>
    </row>
    <row r="54" spans="1:23">
      <c r="B54" s="38"/>
      <c r="C54" s="38"/>
      <c r="D54" s="38"/>
      <c r="E54" s="38"/>
      <c r="F54" s="38"/>
      <c r="G54" s="38"/>
      <c r="H54" s="38"/>
      <c r="J54" s="38"/>
      <c r="L54" s="38"/>
      <c r="N54" s="38"/>
      <c r="O54" s="38"/>
      <c r="P54" s="38"/>
      <c r="R54" s="38"/>
      <c r="T54" s="38"/>
      <c r="V54" s="38"/>
    </row>
  </sheetData>
  <sortState ref="A6:U45">
    <sortCondition descending="1" ref="T6:T45"/>
  </sortState>
  <mergeCells count="17">
    <mergeCell ref="A50:U50"/>
    <mergeCell ref="A1:U1"/>
    <mergeCell ref="A51:U51"/>
    <mergeCell ref="S2:U2"/>
    <mergeCell ref="A48:U48"/>
    <mergeCell ref="D3:E3"/>
    <mergeCell ref="F3:G3"/>
    <mergeCell ref="H3:I3"/>
    <mergeCell ref="J3:K3"/>
    <mergeCell ref="A3:A4"/>
    <mergeCell ref="A49:U49"/>
    <mergeCell ref="N3:O3"/>
    <mergeCell ref="L3:M3"/>
    <mergeCell ref="B3:C3"/>
    <mergeCell ref="T3:U3"/>
    <mergeCell ref="R3:S3"/>
    <mergeCell ref="P3:Q3"/>
  </mergeCells>
  <phoneticPr fontId="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33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9"/>
  <sheetViews>
    <sheetView showGridLines="0" zoomScale="90" zoomScaleNormal="90" workbookViewId="0">
      <selection activeCell="N10" sqref="N10"/>
    </sheetView>
  </sheetViews>
  <sheetFormatPr defaultColWidth="9" defaultRowHeight="15"/>
  <cols>
    <col min="1" max="1" width="25.625" style="46" customWidth="1"/>
    <col min="2" max="2" width="12.875" style="46" customWidth="1"/>
    <col min="3" max="3" width="13" style="46" customWidth="1"/>
    <col min="4" max="4" width="12.875" style="46" customWidth="1"/>
    <col min="5" max="5" width="13" style="46" customWidth="1"/>
    <col min="6" max="6" width="12.875" style="46" customWidth="1"/>
    <col min="7" max="7" width="13" style="46" customWidth="1"/>
    <col min="8" max="8" width="12.875" style="46" customWidth="1"/>
    <col min="9" max="9" width="13" style="46" customWidth="1"/>
    <col min="10" max="16384" width="9" style="46"/>
  </cols>
  <sheetData>
    <row r="1" spans="1:11" ht="30.75" customHeight="1">
      <c r="A1" s="497" t="s">
        <v>531</v>
      </c>
      <c r="B1" s="497"/>
      <c r="C1" s="497"/>
      <c r="D1" s="497"/>
      <c r="E1" s="497"/>
      <c r="F1" s="497"/>
      <c r="G1" s="497"/>
      <c r="H1" s="497"/>
      <c r="I1" s="497"/>
    </row>
    <row r="2" spans="1:11" ht="27" customHeight="1">
      <c r="A2" s="498"/>
      <c r="B2" s="498" t="s">
        <v>415</v>
      </c>
      <c r="C2" s="498"/>
      <c r="D2" s="500" t="s">
        <v>416</v>
      </c>
      <c r="E2" s="500"/>
      <c r="F2" s="498" t="s">
        <v>417</v>
      </c>
      <c r="G2" s="498"/>
      <c r="H2" s="498" t="s">
        <v>418</v>
      </c>
      <c r="I2" s="498"/>
    </row>
    <row r="3" spans="1:11" ht="27" customHeight="1">
      <c r="A3" s="499"/>
      <c r="B3" s="345" t="s">
        <v>419</v>
      </c>
      <c r="C3" s="345" t="s">
        <v>420</v>
      </c>
      <c r="D3" s="345" t="s">
        <v>419</v>
      </c>
      <c r="E3" s="357" t="s">
        <v>420</v>
      </c>
      <c r="F3" s="345" t="s">
        <v>419</v>
      </c>
      <c r="G3" s="345" t="s">
        <v>420</v>
      </c>
      <c r="H3" s="345" t="s">
        <v>419</v>
      </c>
      <c r="I3" s="345" t="s">
        <v>420</v>
      </c>
    </row>
    <row r="4" spans="1:11" s="61" customFormat="1" ht="19.899999999999999" customHeight="1">
      <c r="A4" s="358" t="s">
        <v>421</v>
      </c>
      <c r="B4" s="359">
        <v>181971</v>
      </c>
      <c r="C4" s="360">
        <f>SUM(B4,-VLOOKUP(A4,'[1]1-2-1'!$A$5:$U$46,18,FALSE))</f>
        <v>-9330</v>
      </c>
      <c r="D4" s="361">
        <f t="shared" ref="D4:D45" si="0">B4/23582179*100000</f>
        <v>771.6462503316593</v>
      </c>
      <c r="E4" s="374">
        <v>-39.090000000000003</v>
      </c>
      <c r="F4" s="362">
        <v>176708</v>
      </c>
      <c r="G4" s="363">
        <v>-5404</v>
      </c>
      <c r="H4" s="362">
        <v>197571</v>
      </c>
      <c r="I4" s="364">
        <v>2073</v>
      </c>
      <c r="K4" s="438"/>
    </row>
    <row r="5" spans="1:11" ht="20.100000000000001" customHeight="1">
      <c r="A5" s="365" t="s">
        <v>422</v>
      </c>
      <c r="B5" s="366">
        <v>9994</v>
      </c>
      <c r="C5" s="360">
        <f>SUM(B5,-VLOOKUP(A5,'[1]1-2-1'!$A$5:$U$46,18,FALSE))</f>
        <v>1004</v>
      </c>
      <c r="D5" s="361">
        <f t="shared" ref="D5:D44" si="1">B5/23582179*100000</f>
        <v>42.379459506265306</v>
      </c>
      <c r="E5" s="367">
        <f>SUM(D5,-VLOOKUP(A5,'[1]1-2-1'!$A$5:$U$46,19,FALSE))</f>
        <v>4.2798251907087135</v>
      </c>
      <c r="F5" s="362">
        <v>9459</v>
      </c>
      <c r="G5" s="364">
        <v>906</v>
      </c>
      <c r="H5" s="368">
        <v>11633</v>
      </c>
      <c r="I5" s="369">
        <v>712</v>
      </c>
    </row>
    <row r="6" spans="1:11" ht="20.100000000000001" customHeight="1">
      <c r="A6" s="365" t="s">
        <v>423</v>
      </c>
      <c r="B6" s="366">
        <v>1231</v>
      </c>
      <c r="C6" s="360">
        <f>SUM(B6,-VLOOKUP(A6,'[1]1-2-1'!$A$5:$U$46,18,FALSE))</f>
        <v>1003</v>
      </c>
      <c r="D6" s="361">
        <f t="shared" si="1"/>
        <v>5.2200434913160487</v>
      </c>
      <c r="E6" s="367">
        <f>SUM(D6,-VLOOKUP(A6,'[1]1-2-1'!$A$5:$U$46,19,FALSE))</f>
        <v>4.2537791282518773</v>
      </c>
      <c r="F6" s="368">
        <v>1215</v>
      </c>
      <c r="G6" s="369">
        <v>988</v>
      </c>
      <c r="H6" s="368">
        <v>5995</v>
      </c>
      <c r="I6" s="369">
        <v>5315</v>
      </c>
    </row>
    <row r="7" spans="1:11" ht="20.100000000000001" customHeight="1">
      <c r="A7" s="365" t="s">
        <v>424</v>
      </c>
      <c r="B7" s="366">
        <v>8949</v>
      </c>
      <c r="C7" s="360">
        <f>SUM(B7,-VLOOKUP(A7,'[1]1-2-1'!$A$5:$U$46,18,FALSE))</f>
        <v>866</v>
      </c>
      <c r="D7" s="361">
        <f t="shared" si="1"/>
        <v>37.948147200477109</v>
      </c>
      <c r="E7" s="367">
        <f>SUM(D7,-VLOOKUP(A7,'[1]1-2-1'!$A$5:$U$46,19,FALSE))</f>
        <v>3.6923803292152684</v>
      </c>
      <c r="F7" s="368">
        <v>8301</v>
      </c>
      <c r="G7" s="369">
        <v>1267</v>
      </c>
      <c r="H7" s="368">
        <v>8311</v>
      </c>
      <c r="I7" s="369">
        <v>1009</v>
      </c>
    </row>
    <row r="8" spans="1:11" ht="20.100000000000001" customHeight="1">
      <c r="A8" s="365" t="s">
        <v>425</v>
      </c>
      <c r="B8" s="366">
        <v>3848</v>
      </c>
      <c r="C8" s="360">
        <f>SUM(B8,-VLOOKUP(A8,'[1]1-2-1'!$A$5:$U$46,18,FALSE))</f>
        <v>815</v>
      </c>
      <c r="D8" s="361">
        <f t="shared" si="1"/>
        <v>16.317406461888023</v>
      </c>
      <c r="E8" s="367">
        <f>SUM(D8,-VLOOKUP(A8,'[1]1-2-1'!$A$5:$U$46,19,FALSE))</f>
        <v>3.4635473598057303</v>
      </c>
      <c r="F8" s="368">
        <v>3754</v>
      </c>
      <c r="G8" s="369">
        <v>802</v>
      </c>
      <c r="H8" s="368">
        <v>3612</v>
      </c>
      <c r="I8" s="369">
        <v>785</v>
      </c>
    </row>
    <row r="9" spans="1:11" ht="20.100000000000001" customHeight="1">
      <c r="A9" s="365" t="s">
        <v>426</v>
      </c>
      <c r="B9" s="366">
        <v>1553</v>
      </c>
      <c r="C9" s="360">
        <f>SUM(B9,-VLOOKUP(A9,'[1]1-2-1'!$A$5:$U$46,18,FALSE))</f>
        <v>558</v>
      </c>
      <c r="D9" s="361">
        <f t="shared" si="1"/>
        <v>6.5854813501330813</v>
      </c>
      <c r="E9" s="367">
        <f>SUM(D9,-VLOOKUP(A9,'[1]1-2-1'!$A$5:$U$46,19,FALSE))</f>
        <v>2.368669676354024</v>
      </c>
      <c r="F9" s="368">
        <v>1475</v>
      </c>
      <c r="G9" s="369">
        <v>528</v>
      </c>
      <c r="H9" s="368">
        <v>1460</v>
      </c>
      <c r="I9" s="369">
        <v>572</v>
      </c>
    </row>
    <row r="10" spans="1:11" ht="20.100000000000001" customHeight="1">
      <c r="A10" s="365" t="s">
        <v>427</v>
      </c>
      <c r="B10" s="366">
        <v>1200</v>
      </c>
      <c r="C10" s="360">
        <f>SUM(B10,-VLOOKUP(A10,'[1]1-2-1'!$A$5:$U$46,18,FALSE))</f>
        <v>531</v>
      </c>
      <c r="D10" s="361">
        <f t="shared" si="1"/>
        <v>5.0885882937280735</v>
      </c>
      <c r="E10" s="367">
        <f>SUM(D10,-VLOOKUP(A10,'[1]1-2-1'!$A$5:$U$46,19,FALSE))</f>
        <v>2.2533651683429583</v>
      </c>
      <c r="F10" s="368">
        <v>1185</v>
      </c>
      <c r="G10" s="369">
        <v>527</v>
      </c>
      <c r="H10" s="368">
        <v>1642</v>
      </c>
      <c r="I10" s="369">
        <v>680</v>
      </c>
    </row>
    <row r="11" spans="1:11" ht="20.100000000000001" customHeight="1">
      <c r="A11" s="365" t="s">
        <v>428</v>
      </c>
      <c r="B11" s="366">
        <v>8160</v>
      </c>
      <c r="C11" s="360">
        <f>SUM(B11,-VLOOKUP(A11,'[1]1-2-1'!$A$5:$U$46,18,FALSE))</f>
        <v>359</v>
      </c>
      <c r="D11" s="361">
        <f t="shared" si="1"/>
        <v>34.602400397350898</v>
      </c>
      <c r="E11" s="367">
        <f>SUM(D11,-VLOOKUP(A11,'[1]1-2-1'!$A$5:$U$46,19,FALSE))</f>
        <v>1.5417492745866497</v>
      </c>
      <c r="F11" s="368">
        <v>7268</v>
      </c>
      <c r="G11" s="369">
        <v>550</v>
      </c>
      <c r="H11" s="368">
        <v>6077</v>
      </c>
      <c r="I11" s="369">
        <v>438</v>
      </c>
    </row>
    <row r="12" spans="1:11" ht="20.100000000000001" customHeight="1">
      <c r="A12" s="365" t="s">
        <v>429</v>
      </c>
      <c r="B12" s="366">
        <v>903</v>
      </c>
      <c r="C12" s="360">
        <f>SUM(B12,-VLOOKUP(A12,'[1]1-2-1'!$A$5:$U$46,18,FALSE))</f>
        <v>178</v>
      </c>
      <c r="D12" s="361">
        <f t="shared" si="1"/>
        <v>3.8291626910303749</v>
      </c>
      <c r="E12" s="367">
        <f>SUM(D12,-VLOOKUP(A12,'[1]1-2-1'!$A$5:$U$46,19,FALSE))</f>
        <v>0.75916269103037504</v>
      </c>
      <c r="F12" s="368">
        <v>820</v>
      </c>
      <c r="G12" s="369">
        <v>145</v>
      </c>
      <c r="H12" s="368">
        <v>804</v>
      </c>
      <c r="I12" s="364">
        <v>126</v>
      </c>
    </row>
    <row r="13" spans="1:11" ht="20.100000000000001" customHeight="1">
      <c r="A13" s="365" t="s">
        <v>430</v>
      </c>
      <c r="B13" s="366">
        <v>690</v>
      </c>
      <c r="C13" s="360">
        <f>SUM(B13,-VLOOKUP(A13,'[1]1-2-1'!$A$5:$U$46,18,FALSE))</f>
        <v>131</v>
      </c>
      <c r="D13" s="361">
        <f t="shared" si="1"/>
        <v>2.9259382688936419</v>
      </c>
      <c r="E13" s="367">
        <f>SUM(D13,-VLOOKUP(A13,'[1]1-2-1'!$A$5:$U$46,19,FALSE))</f>
        <v>0.55593826889364184</v>
      </c>
      <c r="F13" s="368">
        <v>671</v>
      </c>
      <c r="G13" s="369">
        <v>125</v>
      </c>
      <c r="H13" s="368">
        <v>947</v>
      </c>
      <c r="I13" s="369">
        <v>243</v>
      </c>
    </row>
    <row r="14" spans="1:11" ht="20.100000000000001" customHeight="1">
      <c r="A14" s="365" t="s">
        <v>431</v>
      </c>
      <c r="B14" s="366">
        <v>506</v>
      </c>
      <c r="C14" s="360">
        <f>SUM(B14,-VLOOKUP(A14,'[1]1-2-1'!$A$5:$U$46,18,FALSE))</f>
        <v>60</v>
      </c>
      <c r="D14" s="361">
        <f t="shared" si="1"/>
        <v>2.1456880638553373</v>
      </c>
      <c r="E14" s="367">
        <f>SUM(D14,-VLOOKUP(A14,'[1]1-2-1'!$A$5:$U$46,19,FALSE))</f>
        <v>0.25568806385533738</v>
      </c>
      <c r="F14" s="368">
        <v>504</v>
      </c>
      <c r="G14" s="369">
        <v>65</v>
      </c>
      <c r="H14" s="368">
        <v>466</v>
      </c>
      <c r="I14" s="369">
        <v>31</v>
      </c>
    </row>
    <row r="15" spans="1:11" ht="20.100000000000001" customHeight="1">
      <c r="A15" s="365" t="s">
        <v>432</v>
      </c>
      <c r="B15" s="366">
        <v>204</v>
      </c>
      <c r="C15" s="360">
        <f>SUM(B15,-VLOOKUP(A15,'[1]1-2-1'!$A$5:$U$46,18,FALSE))</f>
        <v>54</v>
      </c>
      <c r="D15" s="361">
        <f t="shared" si="1"/>
        <v>0.86506000993377252</v>
      </c>
      <c r="E15" s="367">
        <f>SUM(D15,-VLOOKUP(A15,'[1]1-2-1'!$A$5:$U$46,19,FALSE))</f>
        <v>0.22935977107576477</v>
      </c>
      <c r="F15" s="368">
        <v>200</v>
      </c>
      <c r="G15" s="369">
        <v>58</v>
      </c>
      <c r="H15" s="368">
        <v>205</v>
      </c>
      <c r="I15" s="369">
        <v>60</v>
      </c>
    </row>
    <row r="16" spans="1:11" ht="20.100000000000001" customHeight="1">
      <c r="A16" s="365" t="s">
        <v>433</v>
      </c>
      <c r="B16" s="366">
        <v>620</v>
      </c>
      <c r="C16" s="360">
        <f>SUM(B16,-VLOOKUP(A16,'[1]1-2-1'!$A$5:$U$46,18,FALSE))</f>
        <v>45</v>
      </c>
      <c r="D16" s="361">
        <f t="shared" si="1"/>
        <v>2.6291039517595043</v>
      </c>
      <c r="E16" s="367">
        <f>SUM(D16,-VLOOKUP(A16,'[1]1-2-1'!$A$5:$U$46,19,FALSE))</f>
        <v>0.19225298450025008</v>
      </c>
      <c r="F16" s="368">
        <v>578</v>
      </c>
      <c r="G16" s="369">
        <v>10</v>
      </c>
      <c r="H16" s="368">
        <v>945</v>
      </c>
      <c r="I16" s="370">
        <v>-47</v>
      </c>
    </row>
    <row r="17" spans="1:9" ht="20.100000000000001" customHeight="1">
      <c r="A17" s="371" t="s">
        <v>434</v>
      </c>
      <c r="B17" s="372">
        <v>94</v>
      </c>
      <c r="C17" s="360">
        <f>SUM(B17,-VLOOKUP(A17,'[1]1-2-1'!$A$5:$U$46,18,FALSE))</f>
        <v>18</v>
      </c>
      <c r="D17" s="361">
        <f t="shared" si="1"/>
        <v>0.39860608300869904</v>
      </c>
      <c r="E17" s="367">
        <f>SUM(D17,-VLOOKUP(A17,'[1]1-2-1'!$A$5:$U$46,19,FALSE))</f>
        <v>7.6517961987308425E-2</v>
      </c>
      <c r="F17" s="368">
        <v>92</v>
      </c>
      <c r="G17" s="369">
        <v>18</v>
      </c>
      <c r="H17" s="368">
        <v>143</v>
      </c>
      <c r="I17" s="369">
        <v>32</v>
      </c>
    </row>
    <row r="18" spans="1:9" ht="20.100000000000001" customHeight="1">
      <c r="A18" s="365" t="s">
        <v>435</v>
      </c>
      <c r="B18" s="366">
        <v>2980</v>
      </c>
      <c r="C18" s="360">
        <f>SUM(B18,-VLOOKUP(A18,'[1]1-2-1'!$A$5:$U$46,18,FALSE))</f>
        <v>16</v>
      </c>
      <c r="D18" s="361">
        <f t="shared" si="1"/>
        <v>12.636660929424716</v>
      </c>
      <c r="E18" s="367">
        <f>SUM(D18,-VLOOKUP(A18,'[1]1-2-1'!$A$5:$U$46,19,FALSE))</f>
        <v>7.5224209590482261E-2</v>
      </c>
      <c r="F18" s="368">
        <v>2744</v>
      </c>
      <c r="G18" s="369">
        <v>134</v>
      </c>
      <c r="H18" s="368">
        <v>2892</v>
      </c>
      <c r="I18" s="369">
        <v>221</v>
      </c>
    </row>
    <row r="19" spans="1:9" ht="20.100000000000001" customHeight="1">
      <c r="A19" s="371" t="s">
        <v>436</v>
      </c>
      <c r="B19" s="372">
        <v>15</v>
      </c>
      <c r="C19" s="360">
        <f>SUM(B19,-VLOOKUP(A19,'[1]1-2-1'!$A$5:$U$46,18,FALSE))</f>
        <v>8</v>
      </c>
      <c r="D19" s="361">
        <f t="shared" si="1"/>
        <v>6.3607353671600919E-2</v>
      </c>
      <c r="E19" s="367">
        <f>SUM(D19,-VLOOKUP(A19,'[1]1-2-1'!$A$5:$U$46,19,FALSE))</f>
        <v>3.3941342524893892E-2</v>
      </c>
      <c r="F19" s="368">
        <v>15</v>
      </c>
      <c r="G19" s="369">
        <v>8</v>
      </c>
      <c r="H19" s="368">
        <v>16</v>
      </c>
      <c r="I19" s="369">
        <v>10</v>
      </c>
    </row>
    <row r="20" spans="1:9" ht="20.100000000000001" customHeight="1">
      <c r="A20" s="365" t="s">
        <v>437</v>
      </c>
      <c r="B20" s="366">
        <v>106</v>
      </c>
      <c r="C20" s="360">
        <f>SUM(B20,-VLOOKUP(A20,'[1]1-2-1'!$A$5:$U$46,18,FALSE))</f>
        <v>6</v>
      </c>
      <c r="D20" s="361">
        <f t="shared" si="1"/>
        <v>0.44949196594597979</v>
      </c>
      <c r="E20" s="367">
        <f>SUM(D20,-VLOOKUP(A20,'[1]1-2-1'!$A$5:$U$46,19,FALSE))</f>
        <v>2.5691806707307918E-2</v>
      </c>
      <c r="F20" s="368">
        <v>102</v>
      </c>
      <c r="G20" s="369">
        <v>4</v>
      </c>
      <c r="H20" s="368">
        <v>89</v>
      </c>
      <c r="I20" s="370">
        <v>-13</v>
      </c>
    </row>
    <row r="21" spans="1:9" ht="20.100000000000001" customHeight="1">
      <c r="A21" s="365" t="s">
        <v>438</v>
      </c>
      <c r="B21" s="366">
        <v>39</v>
      </c>
      <c r="C21" s="360">
        <f>SUM(B21,-VLOOKUP(A21,'[1]1-2-1'!$A$5:$U$46,18,FALSE))</f>
        <v>5</v>
      </c>
      <c r="D21" s="361">
        <f t="shared" si="1"/>
        <v>0.16537911954616238</v>
      </c>
      <c r="E21" s="367">
        <f>SUM(D21,-VLOOKUP(A21,'[1]1-2-1'!$A$5:$U$46,19,FALSE))</f>
        <v>2.1287065405013961E-2</v>
      </c>
      <c r="F21" s="368">
        <v>29</v>
      </c>
      <c r="G21" s="369">
        <v>7</v>
      </c>
      <c r="H21" s="368">
        <v>41</v>
      </c>
      <c r="I21" s="369">
        <v>11</v>
      </c>
    </row>
    <row r="22" spans="1:9" ht="20.100000000000001" customHeight="1">
      <c r="A22" s="365" t="s">
        <v>439</v>
      </c>
      <c r="B22" s="366">
        <v>21</v>
      </c>
      <c r="C22" s="360">
        <f>SUM(B22,-VLOOKUP(A22,'[1]1-2-1'!$A$5:$U$46,18,FALSE))</f>
        <v>1</v>
      </c>
      <c r="D22" s="361">
        <f t="shared" si="1"/>
        <v>8.9050295140241292E-2</v>
      </c>
      <c r="E22" s="367">
        <f>SUM(D22,-VLOOKUP(A22,'[1]1-2-1'!$A$5:$U$46,19,FALSE))</f>
        <v>4.290263292506924E-3</v>
      </c>
      <c r="F22" s="368">
        <v>21</v>
      </c>
      <c r="G22" s="370">
        <v>-2</v>
      </c>
      <c r="H22" s="368">
        <v>34</v>
      </c>
      <c r="I22" s="370">
        <v>-17</v>
      </c>
    </row>
    <row r="23" spans="1:9" ht="20.100000000000001" customHeight="1">
      <c r="A23" s="373" t="s">
        <v>441</v>
      </c>
      <c r="B23" s="372">
        <v>38</v>
      </c>
      <c r="C23" s="360">
        <f>SUM(B23,-VLOOKUP(A23,'[1]1-2-1'!$A$5:$U$46,18,FALSE))</f>
        <v>0</v>
      </c>
      <c r="D23" s="361">
        <f t="shared" si="1"/>
        <v>0.161138629301389</v>
      </c>
      <c r="E23" s="367">
        <f>SUM(D23,-VLOOKUP(A23,'[1]1-2-1'!$A$5:$U$46,19,FALSE))</f>
        <v>9.4568790693694282E-5</v>
      </c>
      <c r="F23" s="368">
        <v>38</v>
      </c>
      <c r="G23" s="369">
        <v>0</v>
      </c>
      <c r="H23" s="368">
        <v>55</v>
      </c>
      <c r="I23" s="369">
        <v>6</v>
      </c>
    </row>
    <row r="24" spans="1:9" ht="20.100000000000001" customHeight="1">
      <c r="A24" s="371" t="s">
        <v>440</v>
      </c>
      <c r="B24" s="372">
        <v>5</v>
      </c>
      <c r="C24" s="360">
        <f>SUM(B24,-VLOOKUP(A24,'[1]1-2-1'!$A$5:$U$46,18,FALSE))</f>
        <v>0</v>
      </c>
      <c r="D24" s="361">
        <f t="shared" si="1"/>
        <v>2.1202451223866971E-2</v>
      </c>
      <c r="E24" s="367">
        <f>SUM(D24,-VLOOKUP(A24,'[1]1-2-1'!$A$5:$U$46,19,FALSE))</f>
        <v>1.2443261933378635E-5</v>
      </c>
      <c r="F24" s="368">
        <v>5</v>
      </c>
      <c r="G24" s="369">
        <v>1</v>
      </c>
      <c r="H24" s="368">
        <v>5</v>
      </c>
      <c r="I24" s="369">
        <v>0</v>
      </c>
    </row>
    <row r="25" spans="1:9" ht="20.100000000000001" customHeight="1">
      <c r="A25" s="365" t="s">
        <v>442</v>
      </c>
      <c r="B25" s="366">
        <v>112</v>
      </c>
      <c r="C25" s="360">
        <f>SUM(B25,-VLOOKUP(A25,'[1]1-2-1'!$A$5:$U$46,18,FALSE))</f>
        <v>-3</v>
      </c>
      <c r="D25" s="361">
        <f t="shared" si="1"/>
        <v>0.47493490741462019</v>
      </c>
      <c r="E25" s="374">
        <f>SUM(D25,-VLOOKUP(A25,'[1]1-2-1'!$A$5:$U$46,19,FALSE))</f>
        <v>-1.2435275709852478E-2</v>
      </c>
      <c r="F25" s="368">
        <v>112</v>
      </c>
      <c r="G25" s="370">
        <v>-3</v>
      </c>
      <c r="H25" s="368">
        <v>120</v>
      </c>
      <c r="I25" s="370">
        <v>-1</v>
      </c>
    </row>
    <row r="26" spans="1:9" ht="20.100000000000001" customHeight="1">
      <c r="A26" s="371" t="s">
        <v>443</v>
      </c>
      <c r="B26" s="372">
        <v>77</v>
      </c>
      <c r="C26" s="360">
        <f>SUM(B26,-VLOOKUP(A26,'[1]1-2-1'!$A$5:$U$46,18,FALSE))</f>
        <v>-4</v>
      </c>
      <c r="D26" s="361">
        <f t="shared" si="1"/>
        <v>0.32651774884755136</v>
      </c>
      <c r="E26" s="374">
        <f>SUM(D26,-VLOOKUP(A26,'[1]1-2-1'!$A$5:$U$46,19,FALSE))</f>
        <v>-1.6760380135772801E-2</v>
      </c>
      <c r="F26" s="368">
        <v>73</v>
      </c>
      <c r="G26" s="370">
        <v>-3</v>
      </c>
      <c r="H26" s="368">
        <v>84</v>
      </c>
      <c r="I26" s="369">
        <v>10</v>
      </c>
    </row>
    <row r="27" spans="1:9" ht="20.100000000000001" customHeight="1">
      <c r="A27" s="371" t="s">
        <v>444</v>
      </c>
      <c r="B27" s="372">
        <v>33</v>
      </c>
      <c r="C27" s="360">
        <f>SUM(B27,-VLOOKUP(A27,'[1]1-2-1'!$A$5:$U$46,18,FALSE))</f>
        <v>-4</v>
      </c>
      <c r="D27" s="361">
        <f t="shared" si="1"/>
        <v>0.13993617807752201</v>
      </c>
      <c r="E27" s="374">
        <f>SUM(D27,-VLOOKUP(A27,'[1]1-2-1'!$A$5:$U$46,19,FALSE))</f>
        <v>-1.6869880840786555E-2</v>
      </c>
      <c r="F27" s="368">
        <v>33</v>
      </c>
      <c r="G27" s="370">
        <v>-4</v>
      </c>
      <c r="H27" s="368">
        <v>50</v>
      </c>
      <c r="I27" s="370">
        <v>-3</v>
      </c>
    </row>
    <row r="28" spans="1:9" ht="20.100000000000001" customHeight="1">
      <c r="A28" s="365" t="s">
        <v>445</v>
      </c>
      <c r="B28" s="366">
        <v>1</v>
      </c>
      <c r="C28" s="360">
        <f>SUM(B28,-VLOOKUP(A28,'[1]1-2-1'!$A$5:$U$46,18,FALSE))</f>
        <v>-5</v>
      </c>
      <c r="D28" s="361">
        <f t="shared" si="1"/>
        <v>4.2404902447733947E-3</v>
      </c>
      <c r="E28" s="374">
        <f>SUM(D28,-VLOOKUP(A28,'[1]1-2-1'!$A$5:$U$46,19,FALSE))</f>
        <v>-2.1187519309546911E-2</v>
      </c>
      <c r="F28" s="368">
        <v>1</v>
      </c>
      <c r="G28" s="370">
        <v>-5</v>
      </c>
      <c r="H28" s="368">
        <v>5</v>
      </c>
      <c r="I28" s="370">
        <v>-13</v>
      </c>
    </row>
    <row r="29" spans="1:9" ht="20.100000000000001" customHeight="1">
      <c r="A29" s="371" t="s">
        <v>446</v>
      </c>
      <c r="B29" s="372">
        <v>9</v>
      </c>
      <c r="C29" s="360">
        <f>SUM(B29,-VLOOKUP(A29,'[1]1-2-1'!$A$5:$U$46,18,FALSE))</f>
        <v>-6</v>
      </c>
      <c r="D29" s="361">
        <f t="shared" si="1"/>
        <v>3.8164412202960546E-2</v>
      </c>
      <c r="E29" s="374">
        <f>SUM(D29,-VLOOKUP(A29,'[1]1-2-1'!$A$5:$U$46,19,FALSE))</f>
        <v>-2.5405611682840237E-2</v>
      </c>
      <c r="F29" s="368">
        <v>9</v>
      </c>
      <c r="G29" s="370">
        <v>-6</v>
      </c>
      <c r="H29" s="368">
        <v>15</v>
      </c>
      <c r="I29" s="370">
        <v>-3</v>
      </c>
    </row>
    <row r="30" spans="1:9" ht="20.100000000000001" customHeight="1">
      <c r="A30" s="371" t="s">
        <v>447</v>
      </c>
      <c r="B30" s="372">
        <v>48</v>
      </c>
      <c r="C30" s="360">
        <f>SUM(B30,-VLOOKUP(A30,'[1]1-2-1'!$A$5:$U$46,18,FALSE))</f>
        <v>-11</v>
      </c>
      <c r="D30" s="361">
        <f t="shared" si="1"/>
        <v>0.20354353174912293</v>
      </c>
      <c r="E30" s="374">
        <f>SUM(D30,-VLOOKUP(A30,'[1]1-2-1'!$A$5:$U$46,19,FALSE))</f>
        <v>-4.6498562201693461E-2</v>
      </c>
      <c r="F30" s="368">
        <v>48</v>
      </c>
      <c r="G30" s="370">
        <v>-11</v>
      </c>
      <c r="H30" s="368">
        <v>42</v>
      </c>
      <c r="I30" s="370">
        <v>-25</v>
      </c>
    </row>
    <row r="31" spans="1:9" ht="20.100000000000001" customHeight="1">
      <c r="A31" s="365" t="s">
        <v>448</v>
      </c>
      <c r="B31" s="366">
        <v>125</v>
      </c>
      <c r="C31" s="360">
        <f>SUM(B31,-VLOOKUP(A31,'[1]1-2-1'!$A$5:$U$46,18,FALSE))</f>
        <v>-12</v>
      </c>
      <c r="D31" s="361">
        <f t="shared" si="1"/>
        <v>0.53006128059667423</v>
      </c>
      <c r="E31" s="374">
        <f>SUM(D31,-VLOOKUP(A31,'[1]1-2-1'!$A$5:$U$46,19,FALSE))</f>
        <v>-5.0544937560306202E-2</v>
      </c>
      <c r="F31" s="368">
        <v>132</v>
      </c>
      <c r="G31" s="370">
        <v>-10</v>
      </c>
      <c r="H31" s="368">
        <v>139</v>
      </c>
      <c r="I31" s="370">
        <v>-12</v>
      </c>
    </row>
    <row r="32" spans="1:9" ht="20.100000000000001" customHeight="1">
      <c r="A32" s="365" t="s">
        <v>449</v>
      </c>
      <c r="B32" s="366">
        <v>1536</v>
      </c>
      <c r="C32" s="360">
        <f>SUM(B32,-VLOOKUP(A32,'[1]1-2-1'!$A$5:$U$46,18,FALSE))</f>
        <v>-36</v>
      </c>
      <c r="D32" s="361">
        <f t="shared" si="1"/>
        <v>6.5133930159719338</v>
      </c>
      <c r="E32" s="374">
        <f>SUM(D32,-VLOOKUP(A32,'[1]1-2-1'!$A$5:$U$46,19,FALSE))</f>
        <v>-0.14660698402806638</v>
      </c>
      <c r="F32" s="368">
        <v>1532</v>
      </c>
      <c r="G32" s="370">
        <v>-40</v>
      </c>
      <c r="H32" s="368">
        <v>1517</v>
      </c>
      <c r="I32" s="370">
        <v>-48</v>
      </c>
    </row>
    <row r="33" spans="1:9" ht="20.100000000000001" customHeight="1">
      <c r="A33" s="365" t="s">
        <v>451</v>
      </c>
      <c r="B33" s="366">
        <v>156</v>
      </c>
      <c r="C33" s="360">
        <f>SUM(B33,-VLOOKUP(A33,'[1]1-2-1'!$A$5:$U$46,18,FALSE))</f>
        <v>-36</v>
      </c>
      <c r="D33" s="361">
        <f t="shared" si="1"/>
        <v>0.66151647818464954</v>
      </c>
      <c r="E33" s="374">
        <f>SUM(D33,-VLOOKUP(A33,'[1]1-2-1'!$A$5:$U$46,19,FALSE))</f>
        <v>-0.15217982755360027</v>
      </c>
      <c r="F33" s="368">
        <v>164</v>
      </c>
      <c r="G33" s="370">
        <v>-32</v>
      </c>
      <c r="H33" s="368">
        <v>341</v>
      </c>
      <c r="I33" s="369">
        <v>16</v>
      </c>
    </row>
    <row r="34" spans="1:9" ht="20.100000000000001" customHeight="1">
      <c r="A34" s="365" t="s">
        <v>450</v>
      </c>
      <c r="B34" s="375">
        <v>165</v>
      </c>
      <c r="C34" s="360">
        <f>SUM(B34,-VLOOKUP(A34,'[1]1-2-1'!$A$5:$U$46,18,FALSE))</f>
        <v>-36</v>
      </c>
      <c r="D34" s="361">
        <f t="shared" si="1"/>
        <v>0.69968089038761005</v>
      </c>
      <c r="E34" s="374">
        <f>SUM(D34,-VLOOKUP(A34,'[1]1-2-1'!$A$5:$U$46,19,FALSE))</f>
        <v>-0.15215742968212043</v>
      </c>
      <c r="F34" s="368">
        <v>175</v>
      </c>
      <c r="G34" s="370">
        <v>-41</v>
      </c>
      <c r="H34" s="368">
        <v>185</v>
      </c>
      <c r="I34" s="370">
        <v>-37</v>
      </c>
    </row>
    <row r="35" spans="1:9" ht="20.100000000000001" customHeight="1">
      <c r="A35" s="365" t="s">
        <v>452</v>
      </c>
      <c r="B35" s="366">
        <v>1799</v>
      </c>
      <c r="C35" s="360">
        <f>SUM(B35,-VLOOKUP(A35,'[1]1-2-1'!$A$5:$U$46,18,FALSE))</f>
        <v>-48</v>
      </c>
      <c r="D35" s="361">
        <f t="shared" si="1"/>
        <v>7.6286419503473359</v>
      </c>
      <c r="E35" s="374">
        <f>SUM(D35,-VLOOKUP(A35,'[1]1-2-1'!$A$5:$U$46,19,FALSE))</f>
        <v>-0.1989471566576082</v>
      </c>
      <c r="F35" s="368">
        <v>943</v>
      </c>
      <c r="G35" s="369">
        <v>238</v>
      </c>
      <c r="H35" s="368">
        <v>762</v>
      </c>
      <c r="I35" s="369">
        <v>209</v>
      </c>
    </row>
    <row r="36" spans="1:9" ht="20.100000000000001" customHeight="1">
      <c r="A36" s="365" t="s">
        <v>453</v>
      </c>
      <c r="B36" s="366">
        <v>238</v>
      </c>
      <c r="C36" s="360">
        <f>SUM(B36,-VLOOKUP(A36,'[1]1-2-1'!$A$5:$U$46,18,FALSE))</f>
        <v>-64</v>
      </c>
      <c r="D36" s="361">
        <f t="shared" si="1"/>
        <v>1.009236678256068</v>
      </c>
      <c r="E36" s="374">
        <f>SUM(D36,-VLOOKUP(A36,'[1]1-2-1'!$A$5:$U$46,19,FALSE))</f>
        <v>-0.27063982976531431</v>
      </c>
      <c r="F36" s="368">
        <v>243</v>
      </c>
      <c r="G36" s="370">
        <v>-71</v>
      </c>
      <c r="H36" s="368">
        <v>489</v>
      </c>
      <c r="I36" s="370">
        <v>-206</v>
      </c>
    </row>
    <row r="37" spans="1:9" ht="20.100000000000001" customHeight="1">
      <c r="A37" s="365" t="s">
        <v>454</v>
      </c>
      <c r="B37" s="366">
        <v>5232</v>
      </c>
      <c r="C37" s="360">
        <f>SUM(B37,-VLOOKUP(A37,'[1]1-2-1'!$A$5:$U$46,18,FALSE))</f>
        <v>-171</v>
      </c>
      <c r="D37" s="361">
        <f t="shared" si="1"/>
        <v>22.186244960654399</v>
      </c>
      <c r="E37" s="374">
        <f>SUM(D37,-VLOOKUP(A37,'[1]1-2-1'!$A$5:$U$46,19,FALSE))</f>
        <v>-0.71375503934559958</v>
      </c>
      <c r="F37" s="362">
        <v>4687</v>
      </c>
      <c r="G37" s="369">
        <v>204</v>
      </c>
      <c r="H37" s="362">
        <v>4755</v>
      </c>
      <c r="I37" s="370">
        <v>-83</v>
      </c>
    </row>
    <row r="38" spans="1:9" ht="20.100000000000001" customHeight="1">
      <c r="A38" s="365" t="s">
        <v>455</v>
      </c>
      <c r="B38" s="366">
        <v>451</v>
      </c>
      <c r="C38" s="360">
        <f>SUM(B38,-VLOOKUP(A38,'[1]1-2-1'!$A$5:$U$46,18,FALSE))</f>
        <v>-198</v>
      </c>
      <c r="D38" s="361">
        <f t="shared" si="1"/>
        <v>1.9124611003928009</v>
      </c>
      <c r="E38" s="374">
        <f>SUM(D38,-VLOOKUP(A38,'[1]1-2-1'!$A$5:$U$46,19,FALSE))</f>
        <v>-0.83753889960719907</v>
      </c>
      <c r="F38" s="368">
        <v>449</v>
      </c>
      <c r="G38" s="370">
        <v>-183</v>
      </c>
      <c r="H38" s="368">
        <v>537</v>
      </c>
      <c r="I38" s="370">
        <v>-312</v>
      </c>
    </row>
    <row r="39" spans="1:9" ht="20.100000000000001" customHeight="1">
      <c r="A39" s="365" t="s">
        <v>456</v>
      </c>
      <c r="B39" s="366">
        <v>999</v>
      </c>
      <c r="C39" s="360">
        <f>SUM(B39,-VLOOKUP(A39,'[1]1-2-1'!$A$5:$U$46,18,FALSE))</f>
        <v>-219</v>
      </c>
      <c r="D39" s="361">
        <f t="shared" si="1"/>
        <v>4.2362497545286208</v>
      </c>
      <c r="E39" s="374">
        <f>SUM(D39,-VLOOKUP(A39,'[1]1-2-1'!$A$5:$U$46,19,FALSE))</f>
        <v>-0.92375024547137929</v>
      </c>
      <c r="F39" s="368">
        <v>985</v>
      </c>
      <c r="G39" s="370">
        <v>-228</v>
      </c>
      <c r="H39" s="368">
        <v>1155</v>
      </c>
      <c r="I39" s="370">
        <v>-217</v>
      </c>
    </row>
    <row r="40" spans="1:9" ht="20.100000000000001" customHeight="1">
      <c r="A40" s="365" t="s">
        <v>457</v>
      </c>
      <c r="B40" s="366">
        <v>12645</v>
      </c>
      <c r="C40" s="360">
        <f>SUM(B40,-VLOOKUP(A40,'[1]1-2-1'!$A$5:$U$46,18,FALSE))</f>
        <v>-548</v>
      </c>
      <c r="D40" s="361">
        <f t="shared" si="1"/>
        <v>53.620999145159566</v>
      </c>
      <c r="E40" s="374">
        <f>SUM(D40,-VLOOKUP(A40,'[1]1-2-1'!$A$5:$U$46,19,FALSE))</f>
        <v>-2.2909570479732082</v>
      </c>
      <c r="F40" s="368">
        <v>12334</v>
      </c>
      <c r="G40" s="370">
        <v>-499</v>
      </c>
      <c r="H40" s="368">
        <v>16296</v>
      </c>
      <c r="I40" s="370">
        <v>-2034</v>
      </c>
    </row>
    <row r="41" spans="1:9" ht="20.100000000000001" customHeight="1">
      <c r="A41" s="365" t="s">
        <v>458</v>
      </c>
      <c r="B41" s="366">
        <v>23054</v>
      </c>
      <c r="C41" s="360">
        <f>SUM(B41,-VLOOKUP(A41,'[1]1-2-1'!$A$5:$U$46,18,FALSE))</f>
        <v>-593</v>
      </c>
      <c r="D41" s="361">
        <f t="shared" si="1"/>
        <v>97.760262103005829</v>
      </c>
      <c r="E41" s="374">
        <f>SUM(D41,-VLOOKUP(A41,'[1]1-2-1'!$A$5:$U$46,19,FALSE))</f>
        <v>-2.4557636757412808</v>
      </c>
      <c r="F41" s="368">
        <v>22647</v>
      </c>
      <c r="G41" s="369">
        <v>711</v>
      </c>
      <c r="H41" s="368">
        <v>33631</v>
      </c>
      <c r="I41" s="369">
        <v>4050</v>
      </c>
    </row>
    <row r="42" spans="1:9" ht="20.100000000000001" customHeight="1">
      <c r="A42" s="365" t="s">
        <v>459</v>
      </c>
      <c r="B42" s="366">
        <v>3175</v>
      </c>
      <c r="C42" s="360">
        <f>SUM(B42,-VLOOKUP(A42,'[1]1-2-1'!$A$5:$U$46,18,FALSE))</f>
        <v>-1683</v>
      </c>
      <c r="D42" s="361">
        <f t="shared" si="1"/>
        <v>13.463556527155525</v>
      </c>
      <c r="E42" s="374">
        <f>SUM(D42,-VLOOKUP(A42,'[1]1-2-1'!$A$5:$U$46,19,FALSE))</f>
        <v>-7.1246556449235321</v>
      </c>
      <c r="F42" s="368">
        <v>3175</v>
      </c>
      <c r="G42" s="370">
        <v>-1683</v>
      </c>
      <c r="H42" s="368">
        <v>8555</v>
      </c>
      <c r="I42" s="370">
        <v>-1237</v>
      </c>
    </row>
    <row r="43" spans="1:9" ht="20.100000000000001" customHeight="1">
      <c r="A43" s="365" t="s">
        <v>460</v>
      </c>
      <c r="B43" s="366">
        <v>37016</v>
      </c>
      <c r="C43" s="360">
        <f>SUM(B43,-VLOOKUP(A43,'[1]1-2-1'!$A$5:$U$46,18,FALSE))</f>
        <v>-5256</v>
      </c>
      <c r="D43" s="361">
        <f t="shared" si="1"/>
        <v>156.96598690053196</v>
      </c>
      <c r="E43" s="374">
        <f>SUM(D43,-VLOOKUP(A43,'[1]1-2-1'!$A$5:$U$46,19,FALSE))</f>
        <v>-22.182820209004035</v>
      </c>
      <c r="F43" s="368">
        <v>36597</v>
      </c>
      <c r="G43" s="370">
        <v>-3809</v>
      </c>
      <c r="H43" s="368">
        <v>29128</v>
      </c>
      <c r="I43" s="370">
        <v>-2270</v>
      </c>
    </row>
    <row r="44" spans="1:9" ht="20.100000000000001" customHeight="1">
      <c r="A44" s="365" t="s">
        <v>461</v>
      </c>
      <c r="B44" s="366">
        <v>53835</v>
      </c>
      <c r="C44" s="360">
        <f>SUM(B44,-VLOOKUP(A44,'[1]1-2-1'!$A$5:$U$46,18,FALSE))</f>
        <v>-6041</v>
      </c>
      <c r="D44" s="361">
        <f t="shared" si="1"/>
        <v>228.28679232737571</v>
      </c>
      <c r="E44" s="374">
        <f>SUM(D44,-VLOOKUP(A44,'[1]1-2-1'!$A$5:$U$46,19,FALSE))</f>
        <v>-25.467796395433197</v>
      </c>
      <c r="F44" s="368">
        <v>53787</v>
      </c>
      <c r="G44" s="370">
        <v>-6054</v>
      </c>
      <c r="H44" s="368">
        <v>54251</v>
      </c>
      <c r="I44" s="370">
        <v>-5667</v>
      </c>
    </row>
    <row r="45" spans="1:9" ht="20.100000000000001" customHeight="1">
      <c r="A45" s="365" t="s">
        <v>462</v>
      </c>
      <c r="B45" s="376">
        <f>B4-SUM(B5:B44)</f>
        <v>109</v>
      </c>
      <c r="C45" s="377">
        <f>SUM(B45,-VLOOKUP(A45,'[1]1-2-1'!$A$5:$U$46,18,FALSE))</f>
        <v>-14</v>
      </c>
      <c r="D45" s="378">
        <f t="shared" si="0"/>
        <v>0.46221343668029996</v>
      </c>
      <c r="E45" s="379">
        <f>SUM(D45,-VLOOKUP(A45,'[1]1-2-1'!$A$5:$U$46,19,FALSE))</f>
        <v>-5.906075918326642E-2</v>
      </c>
      <c r="F45" s="380">
        <v>106</v>
      </c>
      <c r="G45" s="377">
        <v>-16</v>
      </c>
      <c r="H45" s="380">
        <v>142</v>
      </c>
      <c r="I45" s="381">
        <v>-218</v>
      </c>
    </row>
    <row r="46" spans="1:9" ht="33.75" customHeight="1">
      <c r="A46" s="495" t="s">
        <v>534</v>
      </c>
      <c r="B46" s="496"/>
      <c r="C46" s="496"/>
    </row>
    <row r="48" spans="1:9" ht="15.75">
      <c r="A48" s="60"/>
      <c r="B48" s="59"/>
      <c r="C48" s="59"/>
      <c r="D48" s="59"/>
      <c r="E48" s="59"/>
      <c r="F48" s="59"/>
      <c r="G48" s="59"/>
      <c r="H48" s="59"/>
      <c r="I48" s="59"/>
    </row>
    <row r="49" spans="1:9" ht="15.75">
      <c r="A49" s="60"/>
      <c r="B49" s="59"/>
      <c r="C49" s="59"/>
      <c r="D49" s="59"/>
      <c r="E49" s="59"/>
      <c r="F49" s="59"/>
      <c r="G49" s="59"/>
      <c r="H49" s="59"/>
      <c r="I49" s="59"/>
    </row>
  </sheetData>
  <sortState ref="A5:I44">
    <sortCondition descending="1" ref="C5:C44"/>
  </sortState>
  <mergeCells count="7">
    <mergeCell ref="A46:C46"/>
    <mergeCell ref="A1:I1"/>
    <mergeCell ref="A2:A3"/>
    <mergeCell ref="B2:C2"/>
    <mergeCell ref="D2:E2"/>
    <mergeCell ref="F2:G2"/>
    <mergeCell ref="H2:I2"/>
  </mergeCells>
  <phoneticPr fontId="1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5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48"/>
  <sheetViews>
    <sheetView showGridLines="0" topLeftCell="A19" zoomScale="60" zoomScaleNormal="60" workbookViewId="0">
      <selection sqref="A1:P1"/>
    </sheetView>
  </sheetViews>
  <sheetFormatPr defaultColWidth="9" defaultRowHeight="15"/>
  <cols>
    <col min="1" max="1" width="24.375" style="59" customWidth="1"/>
    <col min="2" max="16" width="17.625" style="59" customWidth="1"/>
    <col min="17" max="16384" width="9" style="59"/>
  </cols>
  <sheetData>
    <row r="1" spans="1:31" s="62" customFormat="1" ht="43.5" customHeight="1">
      <c r="A1" s="503" t="s">
        <v>537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</row>
    <row r="2" spans="1:31" s="62" customFormat="1" ht="30" customHeight="1">
      <c r="A2" s="504"/>
      <c r="B2" s="506" t="s">
        <v>463</v>
      </c>
      <c r="C2" s="506"/>
      <c r="D2" s="506"/>
      <c r="E2" s="506" t="s">
        <v>121</v>
      </c>
      <c r="F2" s="506"/>
      <c r="G2" s="506"/>
      <c r="H2" s="506" t="s">
        <v>120</v>
      </c>
      <c r="I2" s="506"/>
      <c r="J2" s="506"/>
      <c r="K2" s="506" t="s">
        <v>119</v>
      </c>
      <c r="L2" s="506"/>
      <c r="M2" s="506"/>
      <c r="N2" s="506" t="s">
        <v>118</v>
      </c>
      <c r="O2" s="506"/>
      <c r="P2" s="506"/>
    </row>
    <row r="3" spans="1:31" s="62" customFormat="1" ht="30" customHeight="1">
      <c r="A3" s="505"/>
      <c r="B3" s="355" t="s">
        <v>464</v>
      </c>
      <c r="C3" s="355" t="s">
        <v>465</v>
      </c>
      <c r="D3" s="355" t="s">
        <v>116</v>
      </c>
      <c r="E3" s="355" t="s">
        <v>117</v>
      </c>
      <c r="F3" s="355" t="s">
        <v>465</v>
      </c>
      <c r="G3" s="355" t="s">
        <v>466</v>
      </c>
      <c r="H3" s="355" t="s">
        <v>464</v>
      </c>
      <c r="I3" s="355" t="s">
        <v>465</v>
      </c>
      <c r="J3" s="355" t="s">
        <v>466</v>
      </c>
      <c r="K3" s="355" t="s">
        <v>464</v>
      </c>
      <c r="L3" s="355" t="s">
        <v>465</v>
      </c>
      <c r="M3" s="355" t="s">
        <v>467</v>
      </c>
      <c r="N3" s="355" t="s">
        <v>464</v>
      </c>
      <c r="O3" s="355" t="s">
        <v>465</v>
      </c>
      <c r="P3" s="355" t="s">
        <v>466</v>
      </c>
    </row>
    <row r="4" spans="1:31" s="62" customFormat="1" ht="30" customHeight="1">
      <c r="A4" s="371" t="s">
        <v>468</v>
      </c>
      <c r="B4" s="227">
        <v>182163</v>
      </c>
      <c r="C4" s="227">
        <v>149728</v>
      </c>
      <c r="D4" s="227">
        <v>32435</v>
      </c>
      <c r="E4" s="227">
        <v>184232</v>
      </c>
      <c r="F4" s="227">
        <v>150732</v>
      </c>
      <c r="G4" s="227">
        <v>33500</v>
      </c>
      <c r="H4" s="227">
        <v>181236</v>
      </c>
      <c r="I4" s="227">
        <v>148982</v>
      </c>
      <c r="J4" s="227">
        <v>32254</v>
      </c>
      <c r="K4" s="227">
        <v>186578</v>
      </c>
      <c r="L4" s="227">
        <v>154058</v>
      </c>
      <c r="M4" s="227">
        <v>32520</v>
      </c>
      <c r="N4" s="227">
        <v>184810</v>
      </c>
      <c r="O4" s="227">
        <v>151993</v>
      </c>
      <c r="P4" s="227">
        <v>32817</v>
      </c>
    </row>
    <row r="5" spans="1:31" s="62" customFormat="1" ht="30" customHeight="1">
      <c r="A5" s="371" t="s">
        <v>469</v>
      </c>
      <c r="B5" s="227">
        <v>58710</v>
      </c>
      <c r="C5" s="227">
        <v>53255</v>
      </c>
      <c r="D5" s="227">
        <v>5455</v>
      </c>
      <c r="E5" s="227">
        <v>59010</v>
      </c>
      <c r="F5" s="227">
        <v>53466</v>
      </c>
      <c r="G5" s="227">
        <v>5544</v>
      </c>
      <c r="H5" s="227">
        <v>67986</v>
      </c>
      <c r="I5" s="227">
        <v>61794</v>
      </c>
      <c r="J5" s="227">
        <v>6192</v>
      </c>
      <c r="K5" s="227">
        <v>73720</v>
      </c>
      <c r="L5" s="227">
        <v>67294</v>
      </c>
      <c r="M5" s="227">
        <v>6426</v>
      </c>
      <c r="N5" s="382">
        <v>70305</v>
      </c>
      <c r="O5" s="382">
        <v>63821</v>
      </c>
      <c r="P5" s="382">
        <v>6484</v>
      </c>
      <c r="Q5" s="382"/>
      <c r="R5" s="382"/>
      <c r="S5" s="382"/>
      <c r="T5" s="383"/>
      <c r="U5" s="383"/>
      <c r="V5" s="383"/>
      <c r="W5" s="382"/>
      <c r="X5" s="382"/>
      <c r="Y5" s="382"/>
      <c r="Z5" s="382"/>
      <c r="AA5" s="382"/>
      <c r="AB5" s="382"/>
      <c r="AC5" s="382"/>
      <c r="AD5" s="382"/>
      <c r="AE5" s="382"/>
    </row>
    <row r="6" spans="1:31" s="62" customFormat="1" ht="30" customHeight="1">
      <c r="A6" s="371" t="s">
        <v>470</v>
      </c>
      <c r="B6" s="227">
        <v>17062</v>
      </c>
      <c r="C6" s="227">
        <v>12198</v>
      </c>
      <c r="D6" s="227">
        <v>4864</v>
      </c>
      <c r="E6" s="227">
        <v>17561</v>
      </c>
      <c r="F6" s="227">
        <v>12101</v>
      </c>
      <c r="G6" s="227">
        <v>5460</v>
      </c>
      <c r="H6" s="227">
        <v>14548</v>
      </c>
      <c r="I6" s="227">
        <v>10298</v>
      </c>
      <c r="J6" s="227">
        <v>4250</v>
      </c>
      <c r="K6" s="227">
        <v>15518</v>
      </c>
      <c r="L6" s="227">
        <v>10918</v>
      </c>
      <c r="M6" s="227">
        <v>4600</v>
      </c>
      <c r="N6" s="382">
        <v>17283</v>
      </c>
      <c r="O6" s="382">
        <v>11880</v>
      </c>
      <c r="P6" s="382">
        <v>5403</v>
      </c>
      <c r="Q6" s="382"/>
      <c r="R6" s="382"/>
      <c r="S6" s="382"/>
      <c r="T6" s="383"/>
      <c r="U6" s="383"/>
      <c r="V6" s="383"/>
      <c r="W6" s="382"/>
      <c r="X6" s="382"/>
      <c r="Y6" s="382"/>
      <c r="Z6" s="382"/>
      <c r="AA6" s="382"/>
      <c r="AB6" s="382"/>
      <c r="AC6" s="382"/>
      <c r="AD6" s="382"/>
      <c r="AE6" s="382"/>
    </row>
    <row r="7" spans="1:31" s="62" customFormat="1" ht="30" customHeight="1">
      <c r="A7" s="371" t="s">
        <v>471</v>
      </c>
      <c r="B7" s="227">
        <v>36278</v>
      </c>
      <c r="C7" s="227">
        <v>30100</v>
      </c>
      <c r="D7" s="227">
        <v>6178</v>
      </c>
      <c r="E7" s="227">
        <v>37059</v>
      </c>
      <c r="F7" s="227">
        <v>30281</v>
      </c>
      <c r="G7" s="227">
        <v>6778</v>
      </c>
      <c r="H7" s="227">
        <v>33468</v>
      </c>
      <c r="I7" s="227">
        <v>26941</v>
      </c>
      <c r="J7" s="227">
        <v>6527</v>
      </c>
      <c r="K7" s="227">
        <v>34574</v>
      </c>
      <c r="L7" s="227">
        <v>27968</v>
      </c>
      <c r="M7" s="227">
        <v>6606</v>
      </c>
      <c r="N7" s="382">
        <v>33913</v>
      </c>
      <c r="O7" s="382">
        <v>27603</v>
      </c>
      <c r="P7" s="382">
        <v>6310</v>
      </c>
      <c r="Q7" s="382"/>
      <c r="R7" s="382"/>
      <c r="S7" s="382"/>
      <c r="T7" s="383"/>
      <c r="U7" s="383"/>
      <c r="V7" s="383"/>
      <c r="W7" s="382"/>
      <c r="X7" s="382"/>
      <c r="Y7" s="382"/>
      <c r="Z7" s="382"/>
      <c r="AA7" s="382"/>
      <c r="AB7" s="382"/>
      <c r="AC7" s="382"/>
      <c r="AD7" s="382"/>
      <c r="AE7" s="382"/>
    </row>
    <row r="8" spans="1:31" s="62" customFormat="1" ht="30" customHeight="1">
      <c r="A8" s="371" t="s">
        <v>472</v>
      </c>
      <c r="B8" s="227">
        <v>16447</v>
      </c>
      <c r="C8" s="227">
        <v>13455</v>
      </c>
      <c r="D8" s="227">
        <v>2992</v>
      </c>
      <c r="E8" s="227">
        <v>17011</v>
      </c>
      <c r="F8" s="227">
        <v>14141</v>
      </c>
      <c r="G8" s="227">
        <v>2870</v>
      </c>
      <c r="H8" s="227">
        <v>15525</v>
      </c>
      <c r="I8" s="227">
        <v>12770</v>
      </c>
      <c r="J8" s="227">
        <v>2755</v>
      </c>
      <c r="K8" s="227">
        <v>13982</v>
      </c>
      <c r="L8" s="227">
        <v>11523</v>
      </c>
      <c r="M8" s="227">
        <v>2459</v>
      </c>
      <c r="N8" s="382">
        <v>13278</v>
      </c>
      <c r="O8" s="382">
        <v>10835</v>
      </c>
      <c r="P8" s="382">
        <v>2443</v>
      </c>
      <c r="Q8" s="382"/>
      <c r="R8" s="382"/>
      <c r="S8" s="382"/>
      <c r="T8" s="383"/>
      <c r="U8" s="383"/>
      <c r="V8" s="383"/>
      <c r="W8" s="382"/>
      <c r="X8" s="382"/>
      <c r="Y8" s="382"/>
      <c r="Z8" s="382"/>
      <c r="AA8" s="382"/>
      <c r="AB8" s="382"/>
      <c r="AC8" s="382"/>
      <c r="AD8" s="382"/>
      <c r="AE8" s="382"/>
    </row>
    <row r="9" spans="1:31" s="62" customFormat="1" ht="30" customHeight="1">
      <c r="A9" s="371" t="s">
        <v>474</v>
      </c>
      <c r="B9" s="227">
        <v>6075</v>
      </c>
      <c r="C9" s="227">
        <v>5075</v>
      </c>
      <c r="D9" s="227">
        <v>1000</v>
      </c>
      <c r="E9" s="227">
        <v>6984</v>
      </c>
      <c r="F9" s="227">
        <v>5716</v>
      </c>
      <c r="G9" s="227">
        <v>1268</v>
      </c>
      <c r="H9" s="227">
        <v>6520</v>
      </c>
      <c r="I9" s="227">
        <v>5207</v>
      </c>
      <c r="J9" s="227">
        <v>1313</v>
      </c>
      <c r="K9" s="227">
        <v>6033</v>
      </c>
      <c r="L9" s="227">
        <v>4892</v>
      </c>
      <c r="M9" s="227">
        <v>1141</v>
      </c>
      <c r="N9" s="227">
        <v>6420</v>
      </c>
      <c r="O9" s="227">
        <v>5260</v>
      </c>
      <c r="P9" s="227">
        <v>1160</v>
      </c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</row>
    <row r="10" spans="1:31" s="62" customFormat="1" ht="30" customHeight="1">
      <c r="A10" s="371" t="s">
        <v>475</v>
      </c>
      <c r="B10" s="227">
        <v>14393</v>
      </c>
      <c r="C10" s="227">
        <v>9756</v>
      </c>
      <c r="D10" s="227">
        <v>4637</v>
      </c>
      <c r="E10" s="227">
        <v>13733</v>
      </c>
      <c r="F10" s="227">
        <v>9347</v>
      </c>
      <c r="G10" s="227">
        <v>4386</v>
      </c>
      <c r="H10" s="227">
        <v>12036</v>
      </c>
      <c r="I10" s="227">
        <v>8147</v>
      </c>
      <c r="J10" s="227">
        <v>3889</v>
      </c>
      <c r="K10" s="227">
        <v>11635</v>
      </c>
      <c r="L10" s="227">
        <v>7826</v>
      </c>
      <c r="M10" s="227">
        <v>3809</v>
      </c>
      <c r="N10" s="382">
        <v>13366</v>
      </c>
      <c r="O10" s="382">
        <v>9412</v>
      </c>
      <c r="P10" s="382">
        <v>3954</v>
      </c>
      <c r="Q10" s="382"/>
      <c r="R10" s="382"/>
      <c r="S10" s="382"/>
      <c r="T10" s="383"/>
      <c r="U10" s="383"/>
      <c r="V10" s="383"/>
      <c r="W10" s="382"/>
      <c r="X10" s="382"/>
      <c r="Y10" s="382"/>
      <c r="Z10" s="382"/>
      <c r="AA10" s="382"/>
      <c r="AB10" s="382"/>
      <c r="AC10" s="382"/>
      <c r="AD10" s="382"/>
      <c r="AE10" s="382"/>
    </row>
    <row r="11" spans="1:31" s="62" customFormat="1" ht="30" customHeight="1">
      <c r="A11" s="371" t="s">
        <v>476</v>
      </c>
      <c r="B11" s="227">
        <v>3728</v>
      </c>
      <c r="C11" s="227">
        <v>2357</v>
      </c>
      <c r="D11" s="227">
        <v>1371</v>
      </c>
      <c r="E11" s="227">
        <v>3529</v>
      </c>
      <c r="F11" s="227">
        <v>2246</v>
      </c>
      <c r="G11" s="227">
        <v>1283</v>
      </c>
      <c r="H11" s="227">
        <v>3930</v>
      </c>
      <c r="I11" s="227">
        <v>2447</v>
      </c>
      <c r="J11" s="227">
        <v>1483</v>
      </c>
      <c r="K11" s="227">
        <v>4006</v>
      </c>
      <c r="L11" s="227">
        <v>2584</v>
      </c>
      <c r="M11" s="227">
        <v>1422</v>
      </c>
      <c r="N11" s="227">
        <v>4030</v>
      </c>
      <c r="O11" s="227">
        <v>2634</v>
      </c>
      <c r="P11" s="227">
        <v>1396</v>
      </c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</row>
    <row r="12" spans="1:31" s="62" customFormat="1" ht="30" customHeight="1">
      <c r="A12" s="371" t="s">
        <v>477</v>
      </c>
      <c r="B12" s="227">
        <v>3383</v>
      </c>
      <c r="C12" s="227">
        <v>2216</v>
      </c>
      <c r="D12" s="227">
        <v>1167</v>
      </c>
      <c r="E12" s="227">
        <v>3645</v>
      </c>
      <c r="F12" s="227">
        <v>2481</v>
      </c>
      <c r="G12" s="227">
        <v>1164</v>
      </c>
      <c r="H12" s="227">
        <v>3808</v>
      </c>
      <c r="I12" s="227">
        <v>2614</v>
      </c>
      <c r="J12" s="227">
        <v>1194</v>
      </c>
      <c r="K12" s="227">
        <v>3299</v>
      </c>
      <c r="L12" s="227">
        <v>2229</v>
      </c>
      <c r="M12" s="227">
        <v>1070</v>
      </c>
      <c r="N12" s="382">
        <v>3283</v>
      </c>
      <c r="O12" s="382">
        <v>2174</v>
      </c>
      <c r="P12" s="382">
        <v>1109</v>
      </c>
      <c r="Q12" s="382"/>
      <c r="R12" s="382"/>
      <c r="S12" s="382"/>
      <c r="T12" s="383"/>
      <c r="U12" s="383"/>
      <c r="V12" s="383"/>
      <c r="W12" s="382"/>
      <c r="X12" s="382"/>
      <c r="Y12" s="382"/>
      <c r="Z12" s="382"/>
      <c r="AA12" s="382"/>
      <c r="AB12" s="382"/>
      <c r="AC12" s="382"/>
      <c r="AD12" s="382"/>
      <c r="AE12" s="382"/>
    </row>
    <row r="13" spans="1:31" s="62" customFormat="1" ht="30" customHeight="1">
      <c r="A13" s="371" t="s">
        <v>479</v>
      </c>
      <c r="B13" s="227">
        <v>32</v>
      </c>
      <c r="C13" s="227">
        <v>31</v>
      </c>
      <c r="D13" s="227">
        <v>1</v>
      </c>
      <c r="E13" s="227">
        <v>70</v>
      </c>
      <c r="F13" s="227">
        <v>59</v>
      </c>
      <c r="G13" s="227">
        <v>11</v>
      </c>
      <c r="H13" s="227">
        <v>30</v>
      </c>
      <c r="I13" s="227">
        <v>22</v>
      </c>
      <c r="J13" s="227">
        <v>8</v>
      </c>
      <c r="K13" s="227">
        <v>146</v>
      </c>
      <c r="L13" s="227">
        <v>136</v>
      </c>
      <c r="M13" s="227">
        <v>10</v>
      </c>
      <c r="N13" s="227">
        <v>134</v>
      </c>
      <c r="O13" s="227">
        <v>119</v>
      </c>
      <c r="P13" s="227">
        <v>15</v>
      </c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</row>
    <row r="14" spans="1:31" s="62" customFormat="1" ht="30" customHeight="1">
      <c r="A14" s="371" t="s">
        <v>481</v>
      </c>
      <c r="B14" s="227">
        <v>2945</v>
      </c>
      <c r="C14" s="227">
        <v>2463</v>
      </c>
      <c r="D14" s="227">
        <v>482</v>
      </c>
      <c r="E14" s="227">
        <v>2992</v>
      </c>
      <c r="F14" s="227">
        <v>2466</v>
      </c>
      <c r="G14" s="227">
        <v>526</v>
      </c>
      <c r="H14" s="227">
        <v>3084</v>
      </c>
      <c r="I14" s="227">
        <v>2547</v>
      </c>
      <c r="J14" s="227">
        <v>537</v>
      </c>
      <c r="K14" s="227">
        <v>2887</v>
      </c>
      <c r="L14" s="227">
        <v>2362</v>
      </c>
      <c r="M14" s="227">
        <v>525</v>
      </c>
      <c r="N14" s="227">
        <v>2845</v>
      </c>
      <c r="O14" s="227">
        <v>2381</v>
      </c>
      <c r="P14" s="227">
        <v>464</v>
      </c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</row>
    <row r="15" spans="1:31" s="62" customFormat="1" ht="30" customHeight="1">
      <c r="A15" s="371" t="s">
        <v>482</v>
      </c>
      <c r="B15" s="227">
        <v>2048</v>
      </c>
      <c r="C15" s="227">
        <v>2018</v>
      </c>
      <c r="D15" s="227">
        <v>30</v>
      </c>
      <c r="E15" s="227">
        <v>2676</v>
      </c>
      <c r="F15" s="227">
        <v>2616</v>
      </c>
      <c r="G15" s="227">
        <v>60</v>
      </c>
      <c r="H15" s="227">
        <v>2529</v>
      </c>
      <c r="I15" s="227">
        <v>2482</v>
      </c>
      <c r="J15" s="227">
        <v>47</v>
      </c>
      <c r="K15" s="227">
        <v>2572</v>
      </c>
      <c r="L15" s="227">
        <v>2513</v>
      </c>
      <c r="M15" s="227">
        <v>59</v>
      </c>
      <c r="N15" s="382">
        <v>2744</v>
      </c>
      <c r="O15" s="382">
        <v>2688</v>
      </c>
      <c r="P15" s="382">
        <v>56</v>
      </c>
      <c r="Q15" s="382"/>
      <c r="R15" s="382"/>
      <c r="S15" s="382"/>
      <c r="T15" s="383"/>
      <c r="U15" s="383"/>
      <c r="V15" s="383"/>
      <c r="W15" s="382"/>
      <c r="X15" s="382"/>
      <c r="Y15" s="382"/>
      <c r="Z15" s="382"/>
      <c r="AA15" s="382"/>
      <c r="AB15" s="382"/>
      <c r="AC15" s="382"/>
      <c r="AD15" s="382"/>
      <c r="AE15" s="382"/>
    </row>
    <row r="16" spans="1:31" s="62" customFormat="1" ht="30" customHeight="1">
      <c r="A16" s="371" t="s">
        <v>483</v>
      </c>
      <c r="B16" s="227">
        <v>2600</v>
      </c>
      <c r="C16" s="227">
        <v>1762</v>
      </c>
      <c r="D16" s="227">
        <v>838</v>
      </c>
      <c r="E16" s="227">
        <v>2519</v>
      </c>
      <c r="F16" s="227">
        <v>1708</v>
      </c>
      <c r="G16" s="227">
        <v>811</v>
      </c>
      <c r="H16" s="227">
        <v>2404</v>
      </c>
      <c r="I16" s="227">
        <v>1599</v>
      </c>
      <c r="J16" s="227">
        <v>805</v>
      </c>
      <c r="K16" s="227">
        <v>2450</v>
      </c>
      <c r="L16" s="227">
        <v>1623</v>
      </c>
      <c r="M16" s="227">
        <v>827</v>
      </c>
      <c r="N16" s="227">
        <v>2531</v>
      </c>
      <c r="O16" s="227">
        <v>1683</v>
      </c>
      <c r="P16" s="227">
        <v>848</v>
      </c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</row>
    <row r="17" spans="1:31" s="62" customFormat="1" ht="30" customHeight="1">
      <c r="A17" s="371" t="s">
        <v>485</v>
      </c>
      <c r="B17" s="227">
        <v>2621</v>
      </c>
      <c r="C17" s="227">
        <v>2369</v>
      </c>
      <c r="D17" s="227">
        <v>252</v>
      </c>
      <c r="E17" s="227">
        <v>2429</v>
      </c>
      <c r="F17" s="227">
        <v>2139</v>
      </c>
      <c r="G17" s="227">
        <v>290</v>
      </c>
      <c r="H17" s="227">
        <v>2136</v>
      </c>
      <c r="I17" s="227">
        <v>1849</v>
      </c>
      <c r="J17" s="227">
        <v>287</v>
      </c>
      <c r="K17" s="227">
        <v>1893</v>
      </c>
      <c r="L17" s="227">
        <v>1606</v>
      </c>
      <c r="M17" s="227">
        <v>287</v>
      </c>
      <c r="N17" s="382">
        <v>1967</v>
      </c>
      <c r="O17" s="382">
        <v>1668</v>
      </c>
      <c r="P17" s="382">
        <v>299</v>
      </c>
      <c r="Q17" s="382"/>
      <c r="R17" s="382"/>
      <c r="S17" s="382"/>
      <c r="T17" s="383"/>
      <c r="U17" s="383"/>
      <c r="V17" s="383"/>
      <c r="W17" s="382"/>
      <c r="X17" s="382"/>
      <c r="Y17" s="382"/>
      <c r="Z17" s="382"/>
      <c r="AA17" s="382"/>
      <c r="AB17" s="382"/>
      <c r="AC17" s="382"/>
      <c r="AD17" s="382"/>
      <c r="AE17" s="382"/>
    </row>
    <row r="18" spans="1:31" s="62" customFormat="1" ht="30" customHeight="1">
      <c r="A18" s="371" t="s">
        <v>486</v>
      </c>
      <c r="B18" s="227">
        <v>1073</v>
      </c>
      <c r="C18" s="227">
        <v>965</v>
      </c>
      <c r="D18" s="227">
        <v>108</v>
      </c>
      <c r="E18" s="227">
        <v>1271</v>
      </c>
      <c r="F18" s="227">
        <v>1138</v>
      </c>
      <c r="G18" s="227">
        <v>133</v>
      </c>
      <c r="H18" s="227">
        <v>1155</v>
      </c>
      <c r="I18" s="227">
        <v>1041</v>
      </c>
      <c r="J18" s="227">
        <v>114</v>
      </c>
      <c r="K18" s="227">
        <v>1090</v>
      </c>
      <c r="L18" s="227">
        <v>982</v>
      </c>
      <c r="M18" s="227">
        <v>108</v>
      </c>
      <c r="N18" s="227">
        <v>1277</v>
      </c>
      <c r="O18" s="227">
        <v>1117</v>
      </c>
      <c r="P18" s="227">
        <v>160</v>
      </c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</row>
    <row r="19" spans="1:31" s="62" customFormat="1" ht="30" customHeight="1">
      <c r="A19" s="371" t="s">
        <v>487</v>
      </c>
      <c r="B19" s="227">
        <v>435</v>
      </c>
      <c r="C19" s="227">
        <v>299</v>
      </c>
      <c r="D19" s="227">
        <v>136</v>
      </c>
      <c r="E19" s="227">
        <v>479</v>
      </c>
      <c r="F19" s="227">
        <v>322</v>
      </c>
      <c r="G19" s="227">
        <v>157</v>
      </c>
      <c r="H19" s="227">
        <v>698</v>
      </c>
      <c r="I19" s="227">
        <v>476</v>
      </c>
      <c r="J19" s="227">
        <v>222</v>
      </c>
      <c r="K19" s="227">
        <v>612</v>
      </c>
      <c r="L19" s="227">
        <v>413</v>
      </c>
      <c r="M19" s="227">
        <v>199</v>
      </c>
      <c r="N19" s="382">
        <v>605</v>
      </c>
      <c r="O19" s="382">
        <v>376</v>
      </c>
      <c r="P19" s="382">
        <v>229</v>
      </c>
      <c r="Q19" s="382"/>
      <c r="R19" s="382"/>
      <c r="S19" s="382"/>
      <c r="T19" s="383"/>
      <c r="U19" s="383"/>
      <c r="V19" s="383"/>
      <c r="W19" s="382"/>
      <c r="X19" s="382"/>
      <c r="Y19" s="382"/>
      <c r="Z19" s="382"/>
      <c r="AA19" s="382"/>
      <c r="AB19" s="382"/>
      <c r="AC19" s="382"/>
      <c r="AD19" s="382"/>
      <c r="AE19" s="382"/>
    </row>
    <row r="20" spans="1:31" s="62" customFormat="1" ht="30" customHeight="1">
      <c r="A20" s="371" t="s">
        <v>489</v>
      </c>
      <c r="B20" s="227">
        <v>2922</v>
      </c>
      <c r="C20" s="227">
        <v>1908</v>
      </c>
      <c r="D20" s="227">
        <v>1014</v>
      </c>
      <c r="E20" s="227">
        <v>2630</v>
      </c>
      <c r="F20" s="227">
        <v>1714</v>
      </c>
      <c r="G20" s="227">
        <v>916</v>
      </c>
      <c r="H20" s="227">
        <v>2621</v>
      </c>
      <c r="I20" s="227">
        <v>1659</v>
      </c>
      <c r="J20" s="227">
        <v>962</v>
      </c>
      <c r="K20" s="227">
        <v>2226</v>
      </c>
      <c r="L20" s="227">
        <v>1470</v>
      </c>
      <c r="M20" s="227">
        <v>756</v>
      </c>
      <c r="N20" s="227">
        <v>2483</v>
      </c>
      <c r="O20" s="227">
        <v>1665</v>
      </c>
      <c r="P20" s="227">
        <v>818</v>
      </c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</row>
    <row r="21" spans="1:31" s="62" customFormat="1" ht="30" customHeight="1">
      <c r="A21" s="371" t="s">
        <v>490</v>
      </c>
      <c r="B21" s="227">
        <v>1071</v>
      </c>
      <c r="C21" s="227">
        <v>793</v>
      </c>
      <c r="D21" s="227">
        <v>278</v>
      </c>
      <c r="E21" s="227">
        <v>1045</v>
      </c>
      <c r="F21" s="227">
        <v>789</v>
      </c>
      <c r="G21" s="227">
        <v>256</v>
      </c>
      <c r="H21" s="227">
        <v>1006</v>
      </c>
      <c r="I21" s="227">
        <v>753</v>
      </c>
      <c r="J21" s="227">
        <v>253</v>
      </c>
      <c r="K21" s="227">
        <v>1125</v>
      </c>
      <c r="L21" s="227">
        <v>836</v>
      </c>
      <c r="M21" s="227">
        <v>289</v>
      </c>
      <c r="N21" s="227">
        <v>961</v>
      </c>
      <c r="O21" s="227">
        <v>722</v>
      </c>
      <c r="P21" s="227">
        <v>239</v>
      </c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</row>
    <row r="22" spans="1:31" s="62" customFormat="1" ht="30" customHeight="1">
      <c r="A22" s="390" t="s">
        <v>517</v>
      </c>
      <c r="B22" s="227">
        <v>1473</v>
      </c>
      <c r="C22" s="227">
        <v>1276</v>
      </c>
      <c r="D22" s="227">
        <v>197</v>
      </c>
      <c r="E22" s="227">
        <v>1252</v>
      </c>
      <c r="F22" s="227">
        <v>1083</v>
      </c>
      <c r="G22" s="227">
        <v>169</v>
      </c>
      <c r="H22" s="227">
        <v>1104</v>
      </c>
      <c r="I22" s="227">
        <v>954</v>
      </c>
      <c r="J22" s="227">
        <v>150</v>
      </c>
      <c r="K22" s="227">
        <v>1035</v>
      </c>
      <c r="L22" s="227">
        <v>917</v>
      </c>
      <c r="M22" s="227">
        <v>118</v>
      </c>
      <c r="N22" s="382">
        <v>1150</v>
      </c>
      <c r="O22" s="382">
        <v>1006</v>
      </c>
      <c r="P22" s="382">
        <v>144</v>
      </c>
      <c r="Q22" s="382"/>
      <c r="R22" s="382"/>
      <c r="S22" s="382"/>
      <c r="T22" s="383"/>
      <c r="U22" s="383"/>
      <c r="V22" s="383"/>
      <c r="W22" s="382"/>
      <c r="X22" s="382"/>
      <c r="Y22" s="382"/>
      <c r="Z22" s="382"/>
      <c r="AA22" s="382"/>
      <c r="AB22" s="382"/>
      <c r="AC22" s="382"/>
      <c r="AD22" s="382"/>
      <c r="AE22" s="382"/>
    </row>
    <row r="23" spans="1:31" ht="30" customHeight="1">
      <c r="A23" s="371" t="s">
        <v>491</v>
      </c>
      <c r="B23" s="227">
        <v>323</v>
      </c>
      <c r="C23" s="227">
        <v>250</v>
      </c>
      <c r="D23" s="227">
        <v>73</v>
      </c>
      <c r="E23" s="227">
        <v>315</v>
      </c>
      <c r="F23" s="227">
        <v>252</v>
      </c>
      <c r="G23" s="227">
        <v>63</v>
      </c>
      <c r="H23" s="227">
        <v>288</v>
      </c>
      <c r="I23" s="227">
        <v>218</v>
      </c>
      <c r="J23" s="227">
        <v>70</v>
      </c>
      <c r="K23" s="227">
        <v>376</v>
      </c>
      <c r="L23" s="227">
        <v>295</v>
      </c>
      <c r="M23" s="227">
        <v>81</v>
      </c>
      <c r="N23" s="227">
        <v>488</v>
      </c>
      <c r="O23" s="227">
        <v>386</v>
      </c>
      <c r="P23" s="227">
        <v>102</v>
      </c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</row>
    <row r="24" spans="1:31" ht="30" customHeight="1">
      <c r="A24" s="371" t="s">
        <v>493</v>
      </c>
      <c r="B24" s="227">
        <v>479</v>
      </c>
      <c r="C24" s="227">
        <v>376</v>
      </c>
      <c r="D24" s="227">
        <v>103</v>
      </c>
      <c r="E24" s="227">
        <v>498</v>
      </c>
      <c r="F24" s="227">
        <v>381</v>
      </c>
      <c r="G24" s="227">
        <v>117</v>
      </c>
      <c r="H24" s="227">
        <v>379</v>
      </c>
      <c r="I24" s="227">
        <v>291</v>
      </c>
      <c r="J24" s="227">
        <v>88</v>
      </c>
      <c r="K24" s="227">
        <v>456</v>
      </c>
      <c r="L24" s="227">
        <v>327</v>
      </c>
      <c r="M24" s="227">
        <v>129</v>
      </c>
      <c r="N24" s="382">
        <v>451</v>
      </c>
      <c r="O24" s="382">
        <v>326</v>
      </c>
      <c r="P24" s="382">
        <v>125</v>
      </c>
      <c r="Q24" s="382"/>
      <c r="R24" s="382"/>
      <c r="S24" s="382"/>
      <c r="T24" s="383"/>
      <c r="U24" s="383"/>
      <c r="V24" s="383"/>
      <c r="W24" s="382"/>
      <c r="X24" s="382"/>
      <c r="Y24" s="382"/>
      <c r="Z24" s="382"/>
      <c r="AA24" s="382"/>
      <c r="AB24" s="382"/>
      <c r="AC24" s="382"/>
      <c r="AD24" s="382"/>
      <c r="AE24" s="382"/>
    </row>
    <row r="25" spans="1:31" ht="30" customHeight="1">
      <c r="A25" s="371" t="s">
        <v>494</v>
      </c>
      <c r="B25" s="227">
        <v>805</v>
      </c>
      <c r="C25" s="227">
        <v>461</v>
      </c>
      <c r="D25" s="227">
        <v>344</v>
      </c>
      <c r="E25" s="227">
        <v>872</v>
      </c>
      <c r="F25" s="227">
        <v>509</v>
      </c>
      <c r="G25" s="227">
        <v>363</v>
      </c>
      <c r="H25" s="227">
        <v>791</v>
      </c>
      <c r="I25" s="227">
        <v>453</v>
      </c>
      <c r="J25" s="227">
        <v>338</v>
      </c>
      <c r="K25" s="227">
        <v>798</v>
      </c>
      <c r="L25" s="227">
        <v>468</v>
      </c>
      <c r="M25" s="227">
        <v>330</v>
      </c>
      <c r="N25" s="227">
        <v>728</v>
      </c>
      <c r="O25" s="227">
        <v>412</v>
      </c>
      <c r="P25" s="227">
        <v>316</v>
      </c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</row>
    <row r="26" spans="1:31" ht="30" customHeight="1">
      <c r="A26" s="371" t="s">
        <v>495</v>
      </c>
      <c r="B26" s="227">
        <v>1412</v>
      </c>
      <c r="C26" s="227">
        <v>1329</v>
      </c>
      <c r="D26" s="227">
        <v>83</v>
      </c>
      <c r="E26" s="227">
        <v>1444</v>
      </c>
      <c r="F26" s="227">
        <v>1354</v>
      </c>
      <c r="G26" s="227">
        <v>90</v>
      </c>
      <c r="H26" s="227">
        <v>831</v>
      </c>
      <c r="I26" s="227">
        <v>767</v>
      </c>
      <c r="J26" s="227">
        <v>64</v>
      </c>
      <c r="K26" s="227">
        <v>911</v>
      </c>
      <c r="L26" s="227">
        <v>856</v>
      </c>
      <c r="M26" s="227">
        <v>55</v>
      </c>
      <c r="N26" s="382">
        <v>794</v>
      </c>
      <c r="O26" s="382">
        <v>750</v>
      </c>
      <c r="P26" s="382">
        <v>44</v>
      </c>
      <c r="Q26" s="382"/>
      <c r="R26" s="382"/>
      <c r="S26" s="382"/>
      <c r="T26" s="383"/>
      <c r="U26" s="383"/>
      <c r="V26" s="383"/>
      <c r="W26" s="382"/>
      <c r="X26" s="382"/>
      <c r="Y26" s="382"/>
      <c r="Z26" s="382"/>
      <c r="AA26" s="382"/>
      <c r="AB26" s="382"/>
      <c r="AC26" s="382"/>
      <c r="AD26" s="382"/>
      <c r="AE26" s="382"/>
    </row>
    <row r="27" spans="1:31" ht="30" customHeight="1">
      <c r="A27" s="371" t="s">
        <v>497</v>
      </c>
      <c r="B27" s="227">
        <v>465</v>
      </c>
      <c r="C27" s="227">
        <v>293</v>
      </c>
      <c r="D27" s="227">
        <v>172</v>
      </c>
      <c r="E27" s="227">
        <v>454</v>
      </c>
      <c r="F27" s="227">
        <v>268</v>
      </c>
      <c r="G27" s="227">
        <v>186</v>
      </c>
      <c r="H27" s="227">
        <v>509</v>
      </c>
      <c r="I27" s="227">
        <v>318</v>
      </c>
      <c r="J27" s="227">
        <v>191</v>
      </c>
      <c r="K27" s="227">
        <v>385</v>
      </c>
      <c r="L27" s="227">
        <v>250</v>
      </c>
      <c r="M27" s="227">
        <v>135</v>
      </c>
      <c r="N27" s="227">
        <v>426</v>
      </c>
      <c r="O27" s="227">
        <v>256</v>
      </c>
      <c r="P27" s="227">
        <v>170</v>
      </c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</row>
    <row r="28" spans="1:31" ht="30" customHeight="1">
      <c r="A28" s="371" t="s">
        <v>498</v>
      </c>
      <c r="B28" s="227">
        <v>970</v>
      </c>
      <c r="C28" s="227">
        <v>895</v>
      </c>
      <c r="D28" s="227">
        <v>75</v>
      </c>
      <c r="E28" s="227">
        <v>856</v>
      </c>
      <c r="F28" s="227">
        <v>776</v>
      </c>
      <c r="G28" s="227">
        <v>80</v>
      </c>
      <c r="H28" s="227">
        <v>686</v>
      </c>
      <c r="I28" s="227">
        <v>647</v>
      </c>
      <c r="J28" s="227">
        <v>39</v>
      </c>
      <c r="K28" s="227">
        <v>552</v>
      </c>
      <c r="L28" s="227">
        <v>500</v>
      </c>
      <c r="M28" s="227">
        <v>52</v>
      </c>
      <c r="N28" s="382">
        <v>552</v>
      </c>
      <c r="O28" s="382">
        <v>514</v>
      </c>
      <c r="P28" s="382">
        <v>38</v>
      </c>
      <c r="Q28" s="382"/>
      <c r="R28" s="382"/>
      <c r="S28" s="382"/>
      <c r="T28" s="383"/>
      <c r="U28" s="383"/>
      <c r="V28" s="383"/>
      <c r="W28" s="382"/>
      <c r="X28" s="382"/>
      <c r="Y28" s="382"/>
      <c r="Z28" s="382"/>
      <c r="AA28" s="382"/>
      <c r="AB28" s="382"/>
      <c r="AC28" s="382"/>
      <c r="AD28" s="382"/>
      <c r="AE28" s="382"/>
    </row>
    <row r="29" spans="1:31" ht="30" customHeight="1">
      <c r="A29" s="371" t="s">
        <v>499</v>
      </c>
      <c r="B29" s="227">
        <v>456</v>
      </c>
      <c r="C29" s="227">
        <v>442</v>
      </c>
      <c r="D29" s="227">
        <v>14</v>
      </c>
      <c r="E29" s="227">
        <v>349</v>
      </c>
      <c r="F29" s="227">
        <v>339</v>
      </c>
      <c r="G29" s="227">
        <v>10</v>
      </c>
      <c r="H29" s="227">
        <v>165</v>
      </c>
      <c r="I29" s="227">
        <v>163</v>
      </c>
      <c r="J29" s="227">
        <v>2</v>
      </c>
      <c r="K29" s="227">
        <v>144</v>
      </c>
      <c r="L29" s="227">
        <v>141</v>
      </c>
      <c r="M29" s="227">
        <v>3</v>
      </c>
      <c r="N29" s="382">
        <v>117</v>
      </c>
      <c r="O29" s="382">
        <v>115</v>
      </c>
      <c r="P29" s="382">
        <v>2</v>
      </c>
      <c r="Q29" s="382"/>
      <c r="R29" s="382"/>
      <c r="S29" s="382"/>
      <c r="T29" s="383"/>
      <c r="U29" s="383"/>
      <c r="V29" s="383"/>
      <c r="W29" s="382"/>
      <c r="X29" s="382"/>
      <c r="Y29" s="382"/>
      <c r="Z29" s="382"/>
      <c r="AA29" s="382"/>
      <c r="AB29" s="382"/>
      <c r="AC29" s="382"/>
      <c r="AD29" s="382"/>
      <c r="AE29" s="382"/>
    </row>
    <row r="30" spans="1:31" ht="30" customHeight="1">
      <c r="A30" s="371" t="s">
        <v>501</v>
      </c>
      <c r="B30" s="227">
        <v>1390</v>
      </c>
      <c r="C30" s="227">
        <v>1369</v>
      </c>
      <c r="D30" s="227">
        <v>21</v>
      </c>
      <c r="E30" s="227">
        <v>1274</v>
      </c>
      <c r="F30" s="227">
        <v>1240</v>
      </c>
      <c r="G30" s="227">
        <v>34</v>
      </c>
      <c r="H30" s="227">
        <v>857</v>
      </c>
      <c r="I30" s="227">
        <v>837</v>
      </c>
      <c r="J30" s="227">
        <v>20</v>
      </c>
      <c r="K30" s="227">
        <v>813</v>
      </c>
      <c r="L30" s="227">
        <v>802</v>
      </c>
      <c r="M30" s="227">
        <v>11</v>
      </c>
      <c r="N30" s="382">
        <v>676</v>
      </c>
      <c r="O30" s="382">
        <v>668</v>
      </c>
      <c r="P30" s="382">
        <v>8</v>
      </c>
      <c r="Q30" s="382"/>
      <c r="R30" s="382"/>
      <c r="S30" s="382"/>
      <c r="T30" s="383"/>
      <c r="U30" s="383"/>
      <c r="V30" s="383"/>
      <c r="W30" s="382"/>
      <c r="X30" s="382"/>
      <c r="Y30" s="382"/>
      <c r="Z30" s="382"/>
      <c r="AA30" s="382"/>
      <c r="AB30" s="382"/>
      <c r="AC30" s="382"/>
      <c r="AD30" s="382"/>
      <c r="AE30" s="382"/>
    </row>
    <row r="31" spans="1:31" ht="30" customHeight="1">
      <c r="A31" s="384" t="s">
        <v>397</v>
      </c>
      <c r="B31" s="227">
        <v>161</v>
      </c>
      <c r="C31" s="227">
        <v>126</v>
      </c>
      <c r="D31" s="227">
        <v>35</v>
      </c>
      <c r="E31" s="227">
        <v>149</v>
      </c>
      <c r="F31" s="227">
        <v>117</v>
      </c>
      <c r="G31" s="227">
        <v>32</v>
      </c>
      <c r="H31" s="227">
        <v>120</v>
      </c>
      <c r="I31" s="227">
        <v>89</v>
      </c>
      <c r="J31" s="227">
        <v>31</v>
      </c>
      <c r="K31" s="227">
        <v>132</v>
      </c>
      <c r="L31" s="227">
        <v>108</v>
      </c>
      <c r="M31" s="227">
        <v>24</v>
      </c>
      <c r="N31" s="227">
        <v>103</v>
      </c>
      <c r="O31" s="227">
        <v>66</v>
      </c>
      <c r="P31" s="227">
        <v>37</v>
      </c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</row>
    <row r="32" spans="1:31" ht="30" customHeight="1">
      <c r="A32" s="371" t="s">
        <v>502</v>
      </c>
      <c r="B32" s="227">
        <v>569</v>
      </c>
      <c r="C32" s="227">
        <v>525</v>
      </c>
      <c r="D32" s="227">
        <v>44</v>
      </c>
      <c r="E32" s="227">
        <v>490</v>
      </c>
      <c r="F32" s="227">
        <v>464</v>
      </c>
      <c r="G32" s="227">
        <v>26</v>
      </c>
      <c r="H32" s="227">
        <v>418</v>
      </c>
      <c r="I32" s="227">
        <v>388</v>
      </c>
      <c r="J32" s="227">
        <v>30</v>
      </c>
      <c r="K32" s="227">
        <v>332</v>
      </c>
      <c r="L32" s="227">
        <v>301</v>
      </c>
      <c r="M32" s="227">
        <v>31</v>
      </c>
      <c r="N32" s="382">
        <v>304</v>
      </c>
      <c r="O32" s="382">
        <v>286</v>
      </c>
      <c r="P32" s="382">
        <v>18</v>
      </c>
      <c r="Q32" s="382"/>
      <c r="R32" s="382"/>
      <c r="S32" s="382"/>
      <c r="T32" s="383"/>
      <c r="U32" s="383"/>
      <c r="V32" s="383"/>
      <c r="W32" s="382"/>
      <c r="X32" s="382"/>
      <c r="Y32" s="382"/>
      <c r="Z32" s="382"/>
      <c r="AA32" s="382"/>
      <c r="AB32" s="382"/>
      <c r="AC32" s="382"/>
      <c r="AD32" s="382"/>
      <c r="AE32" s="382"/>
    </row>
    <row r="33" spans="1:31" ht="30" customHeight="1">
      <c r="A33" s="371" t="s">
        <v>503</v>
      </c>
      <c r="B33" s="227">
        <v>1203</v>
      </c>
      <c r="C33" s="227">
        <v>947</v>
      </c>
      <c r="D33" s="227">
        <v>256</v>
      </c>
      <c r="E33" s="227">
        <v>1023</v>
      </c>
      <c r="F33" s="227">
        <v>794</v>
      </c>
      <c r="G33" s="227">
        <v>229</v>
      </c>
      <c r="H33" s="227">
        <v>1082</v>
      </c>
      <c r="I33" s="227">
        <v>843</v>
      </c>
      <c r="J33" s="227">
        <v>239</v>
      </c>
      <c r="K33" s="227">
        <v>1143</v>
      </c>
      <c r="L33" s="227">
        <v>897</v>
      </c>
      <c r="M33" s="227">
        <v>246</v>
      </c>
      <c r="N33" s="382">
        <v>685</v>
      </c>
      <c r="O33" s="382">
        <v>539</v>
      </c>
      <c r="P33" s="382">
        <v>146</v>
      </c>
      <c r="Q33" s="382"/>
      <c r="R33" s="382"/>
      <c r="S33" s="382"/>
      <c r="T33" s="383"/>
      <c r="U33" s="383"/>
      <c r="V33" s="383"/>
      <c r="W33" s="382"/>
      <c r="X33" s="382"/>
      <c r="Y33" s="382"/>
      <c r="Z33" s="382"/>
      <c r="AA33" s="382"/>
      <c r="AB33" s="382"/>
      <c r="AC33" s="382"/>
      <c r="AD33" s="382"/>
      <c r="AE33" s="382"/>
    </row>
    <row r="34" spans="1:31" ht="30" customHeight="1">
      <c r="A34" s="371" t="s">
        <v>505</v>
      </c>
      <c r="B34" s="227">
        <v>113</v>
      </c>
      <c r="C34" s="227">
        <v>58</v>
      </c>
      <c r="D34" s="227">
        <v>55</v>
      </c>
      <c r="E34" s="227">
        <v>141</v>
      </c>
      <c r="F34" s="227">
        <v>70</v>
      </c>
      <c r="G34" s="227">
        <v>71</v>
      </c>
      <c r="H34" s="227">
        <v>165</v>
      </c>
      <c r="I34" s="227">
        <v>101</v>
      </c>
      <c r="J34" s="227">
        <v>64</v>
      </c>
      <c r="K34" s="227">
        <v>126</v>
      </c>
      <c r="L34" s="227">
        <v>68</v>
      </c>
      <c r="M34" s="227">
        <v>58</v>
      </c>
      <c r="N34" s="227">
        <v>107</v>
      </c>
      <c r="O34" s="227">
        <v>53</v>
      </c>
      <c r="P34" s="227">
        <v>54</v>
      </c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</row>
    <row r="35" spans="1:31" ht="30" customHeight="1">
      <c r="A35" s="384" t="s">
        <v>398</v>
      </c>
      <c r="B35" s="227">
        <v>94</v>
      </c>
      <c r="C35" s="227">
        <v>66</v>
      </c>
      <c r="D35" s="227">
        <v>28</v>
      </c>
      <c r="E35" s="227">
        <v>58</v>
      </c>
      <c r="F35" s="227">
        <v>40</v>
      </c>
      <c r="G35" s="227">
        <v>18</v>
      </c>
      <c r="H35" s="227">
        <v>48</v>
      </c>
      <c r="I35" s="227">
        <v>32</v>
      </c>
      <c r="J35" s="227">
        <v>16</v>
      </c>
      <c r="K35" s="227">
        <v>48</v>
      </c>
      <c r="L35" s="227">
        <v>34</v>
      </c>
      <c r="M35" s="227">
        <v>14</v>
      </c>
      <c r="N35" s="227">
        <v>69</v>
      </c>
      <c r="O35" s="227">
        <v>57</v>
      </c>
      <c r="P35" s="227">
        <v>12</v>
      </c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</row>
    <row r="36" spans="1:31" ht="30" customHeight="1">
      <c r="A36" s="384" t="s">
        <v>403</v>
      </c>
      <c r="B36" s="227">
        <v>24</v>
      </c>
      <c r="C36" s="227">
        <v>10</v>
      </c>
      <c r="D36" s="227">
        <v>14</v>
      </c>
      <c r="E36" s="227">
        <v>28</v>
      </c>
      <c r="F36" s="227">
        <v>19</v>
      </c>
      <c r="G36" s="227">
        <v>9</v>
      </c>
      <c r="H36" s="227">
        <v>30</v>
      </c>
      <c r="I36" s="227">
        <v>17</v>
      </c>
      <c r="J36" s="227">
        <v>13</v>
      </c>
      <c r="K36" s="227">
        <v>23</v>
      </c>
      <c r="L36" s="227">
        <v>13</v>
      </c>
      <c r="M36" s="227">
        <v>10</v>
      </c>
      <c r="N36" s="227">
        <v>51</v>
      </c>
      <c r="O36" s="227">
        <v>35</v>
      </c>
      <c r="P36" s="227">
        <v>16</v>
      </c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</row>
    <row r="37" spans="1:31" ht="30" customHeight="1">
      <c r="A37" s="384" t="s">
        <v>401</v>
      </c>
      <c r="B37" s="227">
        <v>16</v>
      </c>
      <c r="C37" s="227">
        <v>7</v>
      </c>
      <c r="D37" s="227">
        <v>9</v>
      </c>
      <c r="E37" s="227">
        <v>18</v>
      </c>
      <c r="F37" s="227">
        <v>14</v>
      </c>
      <c r="G37" s="227">
        <v>4</v>
      </c>
      <c r="H37" s="227">
        <v>30</v>
      </c>
      <c r="I37" s="227">
        <v>22</v>
      </c>
      <c r="J37" s="227">
        <v>8</v>
      </c>
      <c r="K37" s="227">
        <v>36</v>
      </c>
      <c r="L37" s="227">
        <v>24</v>
      </c>
      <c r="M37" s="227">
        <v>12</v>
      </c>
      <c r="N37" s="227">
        <v>45</v>
      </c>
      <c r="O37" s="227">
        <v>31</v>
      </c>
      <c r="P37" s="227">
        <v>14</v>
      </c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</row>
    <row r="38" spans="1:31" ht="30" customHeight="1">
      <c r="A38" s="384" t="s">
        <v>506</v>
      </c>
      <c r="B38" s="227">
        <v>82</v>
      </c>
      <c r="C38" s="227">
        <v>54</v>
      </c>
      <c r="D38" s="227">
        <v>28</v>
      </c>
      <c r="E38" s="227">
        <v>65</v>
      </c>
      <c r="F38" s="227">
        <v>41</v>
      </c>
      <c r="G38" s="227">
        <v>24</v>
      </c>
      <c r="H38" s="227">
        <v>49</v>
      </c>
      <c r="I38" s="227">
        <v>32</v>
      </c>
      <c r="J38" s="227">
        <v>17</v>
      </c>
      <c r="K38" s="227">
        <v>77</v>
      </c>
      <c r="L38" s="227">
        <v>58</v>
      </c>
      <c r="M38" s="227">
        <v>19</v>
      </c>
      <c r="N38" s="227">
        <v>49</v>
      </c>
      <c r="O38" s="227">
        <v>36</v>
      </c>
      <c r="P38" s="227">
        <v>13</v>
      </c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</row>
    <row r="39" spans="1:31" ht="30" customHeight="1">
      <c r="A39" s="371" t="s">
        <v>73</v>
      </c>
      <c r="B39" s="227">
        <v>29</v>
      </c>
      <c r="C39" s="227">
        <v>21</v>
      </c>
      <c r="D39" s="227">
        <v>8</v>
      </c>
      <c r="E39" s="227">
        <v>27</v>
      </c>
      <c r="F39" s="227">
        <v>22</v>
      </c>
      <c r="G39" s="227">
        <v>5</v>
      </c>
      <c r="H39" s="227">
        <v>35</v>
      </c>
      <c r="I39" s="227">
        <v>26</v>
      </c>
      <c r="J39" s="227">
        <v>9</v>
      </c>
      <c r="K39" s="227">
        <v>20</v>
      </c>
      <c r="L39" s="227">
        <v>16</v>
      </c>
      <c r="M39" s="227">
        <v>4</v>
      </c>
      <c r="N39" s="227">
        <v>76</v>
      </c>
      <c r="O39" s="227">
        <v>72</v>
      </c>
      <c r="P39" s="227">
        <v>4</v>
      </c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</row>
    <row r="40" spans="1:31" ht="30" customHeight="1">
      <c r="A40" s="371" t="s">
        <v>508</v>
      </c>
      <c r="B40" s="227">
        <v>60</v>
      </c>
      <c r="C40" s="227">
        <v>52</v>
      </c>
      <c r="D40" s="227">
        <v>8</v>
      </c>
      <c r="E40" s="227">
        <v>68</v>
      </c>
      <c r="F40" s="227">
        <v>62</v>
      </c>
      <c r="G40" s="227">
        <v>6</v>
      </c>
      <c r="H40" s="227">
        <v>61</v>
      </c>
      <c r="I40" s="227">
        <v>52</v>
      </c>
      <c r="J40" s="227">
        <v>9</v>
      </c>
      <c r="K40" s="227">
        <v>57</v>
      </c>
      <c r="L40" s="227">
        <v>49</v>
      </c>
      <c r="M40" s="227">
        <v>8</v>
      </c>
      <c r="N40" s="382">
        <v>46</v>
      </c>
      <c r="O40" s="382">
        <v>42</v>
      </c>
      <c r="P40" s="382">
        <v>4</v>
      </c>
      <c r="Q40" s="382"/>
      <c r="R40" s="382"/>
      <c r="S40" s="382"/>
      <c r="T40" s="383"/>
      <c r="U40" s="383"/>
      <c r="V40" s="383"/>
      <c r="W40" s="382"/>
      <c r="X40" s="382"/>
      <c r="Y40" s="382"/>
      <c r="Z40" s="382"/>
      <c r="AA40" s="382"/>
      <c r="AB40" s="382"/>
      <c r="AC40" s="382"/>
      <c r="AD40" s="382"/>
      <c r="AE40" s="382"/>
    </row>
    <row r="41" spans="1:31" ht="30" customHeight="1">
      <c r="A41" s="384" t="s">
        <v>404</v>
      </c>
      <c r="B41" s="227">
        <v>14</v>
      </c>
      <c r="C41" s="227">
        <v>12</v>
      </c>
      <c r="D41" s="227">
        <v>2</v>
      </c>
      <c r="E41" s="227">
        <v>18</v>
      </c>
      <c r="F41" s="227">
        <v>15</v>
      </c>
      <c r="G41" s="227">
        <v>3</v>
      </c>
      <c r="H41" s="227">
        <v>14</v>
      </c>
      <c r="I41" s="227">
        <v>13</v>
      </c>
      <c r="J41" s="227">
        <v>1</v>
      </c>
      <c r="K41" s="227">
        <v>1</v>
      </c>
      <c r="L41" s="227">
        <v>1</v>
      </c>
      <c r="M41" s="227">
        <v>0</v>
      </c>
      <c r="N41" s="227">
        <v>6</v>
      </c>
      <c r="O41" s="227">
        <v>5</v>
      </c>
      <c r="P41" s="227">
        <v>1</v>
      </c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</row>
    <row r="42" spans="1:31" ht="30" customHeight="1">
      <c r="A42" s="384" t="s">
        <v>509</v>
      </c>
      <c r="B42" s="227">
        <v>12</v>
      </c>
      <c r="C42" s="227">
        <v>11</v>
      </c>
      <c r="D42" s="227">
        <v>1</v>
      </c>
      <c r="E42" s="227">
        <v>15</v>
      </c>
      <c r="F42" s="227">
        <v>12</v>
      </c>
      <c r="G42" s="227">
        <v>3</v>
      </c>
      <c r="H42" s="227">
        <v>21</v>
      </c>
      <c r="I42" s="227">
        <v>17</v>
      </c>
      <c r="J42" s="227">
        <v>4</v>
      </c>
      <c r="K42" s="227">
        <v>11</v>
      </c>
      <c r="L42" s="227">
        <v>9</v>
      </c>
      <c r="M42" s="227">
        <v>2</v>
      </c>
      <c r="N42" s="227">
        <v>41</v>
      </c>
      <c r="O42" s="227">
        <v>23</v>
      </c>
      <c r="P42" s="227">
        <v>18</v>
      </c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</row>
    <row r="43" spans="1:31" ht="30" customHeight="1">
      <c r="A43" s="384" t="s">
        <v>510</v>
      </c>
      <c r="B43" s="227">
        <v>17</v>
      </c>
      <c r="C43" s="227">
        <v>12</v>
      </c>
      <c r="D43" s="227">
        <v>5</v>
      </c>
      <c r="E43" s="227">
        <v>16</v>
      </c>
      <c r="F43" s="227">
        <v>15</v>
      </c>
      <c r="G43" s="227">
        <v>1</v>
      </c>
      <c r="H43" s="227">
        <v>14</v>
      </c>
      <c r="I43" s="227">
        <v>10</v>
      </c>
      <c r="J43" s="227">
        <v>4</v>
      </c>
      <c r="K43" s="227">
        <v>5</v>
      </c>
      <c r="L43" s="227">
        <v>4</v>
      </c>
      <c r="M43" s="227">
        <v>1</v>
      </c>
      <c r="N43" s="227">
        <v>6</v>
      </c>
      <c r="O43" s="227">
        <v>5</v>
      </c>
      <c r="P43" s="227">
        <v>1</v>
      </c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</row>
    <row r="44" spans="1:31" ht="30" customHeight="1">
      <c r="A44" s="371" t="s">
        <v>71</v>
      </c>
      <c r="B44" s="227">
        <v>58</v>
      </c>
      <c r="C44" s="227">
        <v>54</v>
      </c>
      <c r="D44" s="227">
        <v>4</v>
      </c>
      <c r="E44" s="227">
        <v>45</v>
      </c>
      <c r="F44" s="227">
        <v>39</v>
      </c>
      <c r="G44" s="227">
        <v>6</v>
      </c>
      <c r="H44" s="227">
        <v>34</v>
      </c>
      <c r="I44" s="227">
        <v>33</v>
      </c>
      <c r="J44" s="227">
        <v>1</v>
      </c>
      <c r="K44" s="227">
        <v>16</v>
      </c>
      <c r="L44" s="227">
        <v>16</v>
      </c>
      <c r="M44" s="227">
        <v>0</v>
      </c>
      <c r="N44" s="227">
        <v>33</v>
      </c>
      <c r="O44" s="227">
        <v>33</v>
      </c>
      <c r="P44" s="227">
        <v>0</v>
      </c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</row>
    <row r="45" spans="1:31" ht="30" customHeight="1">
      <c r="A45" s="385" t="s">
        <v>115</v>
      </c>
      <c r="B45" s="228">
        <v>115</v>
      </c>
      <c r="C45" s="228">
        <v>62</v>
      </c>
      <c r="D45" s="228">
        <v>53</v>
      </c>
      <c r="E45" s="228">
        <v>114</v>
      </c>
      <c r="F45" s="228">
        <v>76</v>
      </c>
      <c r="G45" s="228">
        <v>38</v>
      </c>
      <c r="H45" s="228">
        <v>21</v>
      </c>
      <c r="I45" s="228">
        <v>13</v>
      </c>
      <c r="J45" s="228">
        <v>8</v>
      </c>
      <c r="K45" s="228">
        <v>1313</v>
      </c>
      <c r="L45" s="228">
        <v>729</v>
      </c>
      <c r="M45" s="228">
        <v>584</v>
      </c>
      <c r="N45" s="228">
        <v>382</v>
      </c>
      <c r="O45" s="228">
        <v>239</v>
      </c>
      <c r="P45" s="228">
        <v>143</v>
      </c>
      <c r="Q45" s="109"/>
    </row>
    <row r="46" spans="1:31" ht="43.5" customHeight="1">
      <c r="A46" s="501" t="s">
        <v>535</v>
      </c>
      <c r="B46" s="502"/>
      <c r="C46" s="502"/>
      <c r="D46" s="502"/>
      <c r="E46" s="502"/>
      <c r="F46" s="502"/>
      <c r="G46" s="502"/>
      <c r="H46" s="502"/>
      <c r="I46" s="502"/>
      <c r="J46" s="502"/>
      <c r="K46" s="502"/>
      <c r="L46" s="502"/>
      <c r="M46" s="502"/>
    </row>
    <row r="47" spans="1:31" ht="49.9" customHeight="1"/>
    <row r="48" spans="1:31" ht="69" customHeight="1"/>
  </sheetData>
  <mergeCells count="8">
    <mergeCell ref="A46:M46"/>
    <mergeCell ref="A1:P1"/>
    <mergeCell ref="A2:A3"/>
    <mergeCell ref="B2:D2"/>
    <mergeCell ref="E2:G2"/>
    <mergeCell ref="H2:J2"/>
    <mergeCell ref="K2:M2"/>
    <mergeCell ref="N2:P2"/>
  </mergeCells>
  <phoneticPr fontId="1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30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8"/>
  <sheetViews>
    <sheetView showGridLines="0" topLeftCell="A19" zoomScale="60" zoomScaleNormal="60" workbookViewId="0">
      <selection sqref="A1:P1"/>
    </sheetView>
  </sheetViews>
  <sheetFormatPr defaultColWidth="8.875" defaultRowHeight="15.75"/>
  <cols>
    <col min="1" max="1" width="22.625" style="90" customWidth="1"/>
    <col min="2" max="16" width="17.625" style="90" customWidth="1"/>
    <col min="17" max="16384" width="8.875" style="90"/>
  </cols>
  <sheetData>
    <row r="1" spans="1:16" ht="35.1" customHeight="1">
      <c r="A1" s="503" t="s">
        <v>532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</row>
    <row r="2" spans="1:16" ht="30" customHeight="1">
      <c r="A2" s="504"/>
      <c r="B2" s="506" t="s">
        <v>511</v>
      </c>
      <c r="C2" s="506"/>
      <c r="D2" s="506"/>
      <c r="E2" s="506" t="s">
        <v>126</v>
      </c>
      <c r="F2" s="506"/>
      <c r="G2" s="506"/>
      <c r="H2" s="506" t="s">
        <v>125</v>
      </c>
      <c r="I2" s="506"/>
      <c r="J2" s="506"/>
      <c r="K2" s="506" t="s">
        <v>124</v>
      </c>
      <c r="L2" s="506"/>
      <c r="M2" s="506"/>
      <c r="N2" s="506" t="s">
        <v>123</v>
      </c>
      <c r="O2" s="506"/>
      <c r="P2" s="506"/>
    </row>
    <row r="3" spans="1:16" ht="30" customHeight="1">
      <c r="A3" s="505"/>
      <c r="B3" s="355" t="s">
        <v>464</v>
      </c>
      <c r="C3" s="355" t="s">
        <v>512</v>
      </c>
      <c r="D3" s="355" t="s">
        <v>466</v>
      </c>
      <c r="E3" s="355" t="s">
        <v>464</v>
      </c>
      <c r="F3" s="355" t="s">
        <v>465</v>
      </c>
      <c r="G3" s="355" t="s">
        <v>466</v>
      </c>
      <c r="H3" s="355" t="s">
        <v>464</v>
      </c>
      <c r="I3" s="355" t="s">
        <v>465</v>
      </c>
      <c r="J3" s="355" t="s">
        <v>466</v>
      </c>
      <c r="K3" s="355" t="s">
        <v>464</v>
      </c>
      <c r="L3" s="355" t="s">
        <v>465</v>
      </c>
      <c r="M3" s="355" t="s">
        <v>466</v>
      </c>
      <c r="N3" s="355" t="s">
        <v>464</v>
      </c>
      <c r="O3" s="355" t="s">
        <v>465</v>
      </c>
      <c r="P3" s="355" t="s">
        <v>466</v>
      </c>
    </row>
    <row r="4" spans="1:16" ht="30" customHeight="1">
      <c r="A4" s="371" t="s">
        <v>468</v>
      </c>
      <c r="B4" s="227">
        <v>183411</v>
      </c>
      <c r="C4" s="227">
        <v>150087</v>
      </c>
      <c r="D4" s="227">
        <v>33324</v>
      </c>
      <c r="E4" s="227">
        <v>191862</v>
      </c>
      <c r="F4" s="227">
        <v>156296</v>
      </c>
      <c r="G4" s="227">
        <v>35566</v>
      </c>
      <c r="H4" s="227">
        <v>195965</v>
      </c>
      <c r="I4" s="227">
        <v>158289</v>
      </c>
      <c r="J4" s="227">
        <v>37676</v>
      </c>
      <c r="K4" s="227">
        <v>195498</v>
      </c>
      <c r="L4" s="227">
        <v>157053</v>
      </c>
      <c r="M4" s="386">
        <v>38445</v>
      </c>
      <c r="N4" s="227">
        <v>197571</v>
      </c>
      <c r="O4" s="227">
        <v>157410</v>
      </c>
      <c r="P4" s="386">
        <v>40161</v>
      </c>
    </row>
    <row r="5" spans="1:16" ht="30" customHeight="1">
      <c r="A5" s="371" t="s">
        <v>469</v>
      </c>
      <c r="B5" s="382">
        <v>67654</v>
      </c>
      <c r="C5" s="382">
        <v>61095</v>
      </c>
      <c r="D5" s="382">
        <v>6559</v>
      </c>
      <c r="E5" s="383">
        <v>67874</v>
      </c>
      <c r="F5" s="383">
        <v>61083</v>
      </c>
      <c r="G5" s="383">
        <v>6791</v>
      </c>
      <c r="H5" s="382">
        <v>65176</v>
      </c>
      <c r="I5" s="382">
        <v>58394</v>
      </c>
      <c r="J5" s="382">
        <v>6782</v>
      </c>
      <c r="K5" s="382">
        <v>59918</v>
      </c>
      <c r="L5" s="382">
        <v>53563</v>
      </c>
      <c r="M5" s="382">
        <v>6355</v>
      </c>
      <c r="N5" s="382">
        <v>54251</v>
      </c>
      <c r="O5" s="382">
        <v>48403</v>
      </c>
      <c r="P5" s="382">
        <v>5848</v>
      </c>
    </row>
    <row r="6" spans="1:16" ht="30" customHeight="1">
      <c r="A6" s="371" t="s">
        <v>470</v>
      </c>
      <c r="B6" s="382">
        <v>20321</v>
      </c>
      <c r="C6" s="382">
        <v>14350</v>
      </c>
      <c r="D6" s="382">
        <v>5971</v>
      </c>
      <c r="E6" s="383">
        <v>24330</v>
      </c>
      <c r="F6" s="383">
        <v>17239</v>
      </c>
      <c r="G6" s="383">
        <v>7091</v>
      </c>
      <c r="H6" s="382">
        <v>27237</v>
      </c>
      <c r="I6" s="382">
        <v>19034</v>
      </c>
      <c r="J6" s="382">
        <v>8203</v>
      </c>
      <c r="K6" s="382">
        <v>29581</v>
      </c>
      <c r="L6" s="382">
        <v>20497</v>
      </c>
      <c r="M6" s="382">
        <v>9084</v>
      </c>
      <c r="N6" s="382">
        <v>33631</v>
      </c>
      <c r="O6" s="382">
        <v>22541</v>
      </c>
      <c r="P6" s="382">
        <v>11090</v>
      </c>
    </row>
    <row r="7" spans="1:16" ht="30" customHeight="1">
      <c r="A7" s="371" t="s">
        <v>471</v>
      </c>
      <c r="B7" s="382">
        <v>31543</v>
      </c>
      <c r="C7" s="382">
        <v>25487</v>
      </c>
      <c r="D7" s="382">
        <v>6056</v>
      </c>
      <c r="E7" s="383">
        <v>32204</v>
      </c>
      <c r="F7" s="383">
        <v>25725</v>
      </c>
      <c r="G7" s="383">
        <v>6479</v>
      </c>
      <c r="H7" s="382">
        <v>32028</v>
      </c>
      <c r="I7" s="382">
        <v>25164</v>
      </c>
      <c r="J7" s="382">
        <v>6864</v>
      </c>
      <c r="K7" s="382">
        <v>31398</v>
      </c>
      <c r="L7" s="382">
        <v>24687</v>
      </c>
      <c r="M7" s="382">
        <v>6711</v>
      </c>
      <c r="N7" s="382">
        <v>29128</v>
      </c>
      <c r="O7" s="382">
        <v>22640</v>
      </c>
      <c r="P7" s="382">
        <v>6488</v>
      </c>
    </row>
    <row r="8" spans="1:16" ht="30" customHeight="1">
      <c r="A8" s="371" t="s">
        <v>472</v>
      </c>
      <c r="B8" s="382">
        <v>15052</v>
      </c>
      <c r="C8" s="382">
        <v>12370</v>
      </c>
      <c r="D8" s="382">
        <v>2682</v>
      </c>
      <c r="E8" s="383">
        <v>15442</v>
      </c>
      <c r="F8" s="383">
        <v>12813</v>
      </c>
      <c r="G8" s="383">
        <v>2629</v>
      </c>
      <c r="H8" s="382">
        <v>16111</v>
      </c>
      <c r="I8" s="382">
        <v>13281</v>
      </c>
      <c r="J8" s="382">
        <v>2830</v>
      </c>
      <c r="K8" s="382">
        <v>18330</v>
      </c>
      <c r="L8" s="382">
        <v>15269</v>
      </c>
      <c r="M8" s="382">
        <v>3061</v>
      </c>
      <c r="N8" s="382">
        <v>16296</v>
      </c>
      <c r="O8" s="382">
        <v>13191</v>
      </c>
      <c r="P8" s="382">
        <v>3105</v>
      </c>
    </row>
    <row r="9" spans="1:16" ht="30" customHeight="1">
      <c r="A9" s="371" t="s">
        <v>473</v>
      </c>
      <c r="B9" s="227">
        <v>7442</v>
      </c>
      <c r="C9" s="227">
        <v>6186</v>
      </c>
      <c r="D9" s="227">
        <v>1256</v>
      </c>
      <c r="E9" s="227">
        <v>8535</v>
      </c>
      <c r="F9" s="227">
        <v>7064</v>
      </c>
      <c r="G9" s="227">
        <v>1471</v>
      </c>
      <c r="H9" s="227">
        <v>9731</v>
      </c>
      <c r="I9" s="227">
        <v>8109</v>
      </c>
      <c r="J9" s="227">
        <v>1622</v>
      </c>
      <c r="K9" s="227">
        <v>10921</v>
      </c>
      <c r="L9" s="227">
        <v>9093</v>
      </c>
      <c r="M9" s="227">
        <v>1828</v>
      </c>
      <c r="N9" s="227">
        <v>11633</v>
      </c>
      <c r="O9" s="227">
        <v>9663</v>
      </c>
      <c r="P9" s="227">
        <v>1970</v>
      </c>
    </row>
    <row r="10" spans="1:16" ht="30" customHeight="1">
      <c r="A10" s="371" t="s">
        <v>475</v>
      </c>
      <c r="B10" s="382">
        <v>11251</v>
      </c>
      <c r="C10" s="382">
        <v>7437</v>
      </c>
      <c r="D10" s="382">
        <v>3814</v>
      </c>
      <c r="E10" s="383">
        <v>11038</v>
      </c>
      <c r="F10" s="383">
        <v>7527</v>
      </c>
      <c r="G10" s="383">
        <v>3511</v>
      </c>
      <c r="H10" s="382">
        <v>9988</v>
      </c>
      <c r="I10" s="382">
        <v>7374</v>
      </c>
      <c r="J10" s="382">
        <v>2614</v>
      </c>
      <c r="K10" s="382">
        <v>9792</v>
      </c>
      <c r="L10" s="382">
        <v>7184</v>
      </c>
      <c r="M10" s="382">
        <v>2608</v>
      </c>
      <c r="N10" s="382">
        <v>8555</v>
      </c>
      <c r="O10" s="382">
        <v>6483</v>
      </c>
      <c r="P10" s="382">
        <v>2072</v>
      </c>
    </row>
    <row r="11" spans="1:16" ht="30" customHeight="1">
      <c r="A11" s="371" t="s">
        <v>476</v>
      </c>
      <c r="B11" s="227">
        <v>4617</v>
      </c>
      <c r="C11" s="227">
        <v>2964</v>
      </c>
      <c r="D11" s="227">
        <v>1653</v>
      </c>
      <c r="E11" s="227">
        <v>5957</v>
      </c>
      <c r="F11" s="227">
        <v>3827</v>
      </c>
      <c r="G11" s="227">
        <v>2130</v>
      </c>
      <c r="H11" s="227">
        <v>6849</v>
      </c>
      <c r="I11" s="227">
        <v>4542</v>
      </c>
      <c r="J11" s="227">
        <v>2307</v>
      </c>
      <c r="K11" s="227">
        <v>7302</v>
      </c>
      <c r="L11" s="227">
        <v>4678</v>
      </c>
      <c r="M11" s="227">
        <v>2624</v>
      </c>
      <c r="N11" s="227">
        <v>8311</v>
      </c>
      <c r="O11" s="227">
        <v>5550</v>
      </c>
      <c r="P11" s="227">
        <v>2761</v>
      </c>
    </row>
    <row r="12" spans="1:16" ht="30" customHeight="1">
      <c r="A12" s="371" t="s">
        <v>477</v>
      </c>
      <c r="B12" s="382">
        <v>3716</v>
      </c>
      <c r="C12" s="382">
        <v>2586</v>
      </c>
      <c r="D12" s="382">
        <v>1130</v>
      </c>
      <c r="E12" s="383">
        <v>4237</v>
      </c>
      <c r="F12" s="383">
        <v>2905</v>
      </c>
      <c r="G12" s="383">
        <v>1332</v>
      </c>
      <c r="H12" s="382">
        <v>5154</v>
      </c>
      <c r="I12" s="382">
        <v>3609</v>
      </c>
      <c r="J12" s="382">
        <v>1545</v>
      </c>
      <c r="K12" s="382">
        <v>5639</v>
      </c>
      <c r="L12" s="382">
        <v>3896</v>
      </c>
      <c r="M12" s="382">
        <v>1743</v>
      </c>
      <c r="N12" s="382">
        <v>6077</v>
      </c>
      <c r="O12" s="382">
        <v>4198</v>
      </c>
      <c r="P12" s="382">
        <v>1879</v>
      </c>
    </row>
    <row r="13" spans="1:16" ht="30" customHeight="1">
      <c r="A13" s="371" t="s">
        <v>478</v>
      </c>
      <c r="B13" s="227">
        <v>144</v>
      </c>
      <c r="C13" s="227">
        <v>128</v>
      </c>
      <c r="D13" s="227">
        <v>16</v>
      </c>
      <c r="E13" s="227">
        <v>559</v>
      </c>
      <c r="F13" s="227">
        <v>521</v>
      </c>
      <c r="G13" s="227">
        <v>38</v>
      </c>
      <c r="H13" s="227">
        <v>725</v>
      </c>
      <c r="I13" s="227">
        <v>675</v>
      </c>
      <c r="J13" s="227">
        <v>50</v>
      </c>
      <c r="K13" s="227">
        <v>680</v>
      </c>
      <c r="L13" s="227">
        <v>633</v>
      </c>
      <c r="M13" s="227">
        <v>47</v>
      </c>
      <c r="N13" s="227">
        <v>5995</v>
      </c>
      <c r="O13" s="227">
        <v>5637</v>
      </c>
      <c r="P13" s="227">
        <v>358</v>
      </c>
    </row>
    <row r="14" spans="1:16" ht="30" customHeight="1">
      <c r="A14" s="371" t="s">
        <v>480</v>
      </c>
      <c r="B14" s="227">
        <v>3396</v>
      </c>
      <c r="C14" s="227">
        <v>2835</v>
      </c>
      <c r="D14" s="227">
        <v>561</v>
      </c>
      <c r="E14" s="227">
        <v>3872</v>
      </c>
      <c r="F14" s="227">
        <v>3271</v>
      </c>
      <c r="G14" s="227">
        <v>601</v>
      </c>
      <c r="H14" s="227">
        <v>4367</v>
      </c>
      <c r="I14" s="227">
        <v>3685</v>
      </c>
      <c r="J14" s="227">
        <v>682</v>
      </c>
      <c r="K14" s="227">
        <v>4838</v>
      </c>
      <c r="L14" s="227">
        <v>4052</v>
      </c>
      <c r="M14" s="227">
        <v>786</v>
      </c>
      <c r="N14" s="227">
        <v>4755</v>
      </c>
      <c r="O14" s="227">
        <v>3972</v>
      </c>
      <c r="P14" s="227">
        <v>783</v>
      </c>
    </row>
    <row r="15" spans="1:16" ht="30" customHeight="1">
      <c r="A15" s="371" t="s">
        <v>482</v>
      </c>
      <c r="B15" s="382">
        <v>2827</v>
      </c>
      <c r="C15" s="382">
        <v>2747</v>
      </c>
      <c r="D15" s="382">
        <v>80</v>
      </c>
      <c r="E15" s="383">
        <v>2658</v>
      </c>
      <c r="F15" s="383">
        <v>2602</v>
      </c>
      <c r="G15" s="383">
        <v>56</v>
      </c>
      <c r="H15" s="382">
        <v>2706</v>
      </c>
      <c r="I15" s="382">
        <v>2646</v>
      </c>
      <c r="J15" s="382">
        <v>60</v>
      </c>
      <c r="K15" s="382">
        <v>2827</v>
      </c>
      <c r="L15" s="382">
        <v>2763</v>
      </c>
      <c r="M15" s="382">
        <v>64</v>
      </c>
      <c r="N15" s="382">
        <v>3612</v>
      </c>
      <c r="O15" s="382">
        <v>3501</v>
      </c>
      <c r="P15" s="382">
        <v>111</v>
      </c>
    </row>
    <row r="16" spans="1:16" ht="30" customHeight="1">
      <c r="A16" s="371" t="s">
        <v>483</v>
      </c>
      <c r="B16" s="227">
        <v>2653</v>
      </c>
      <c r="C16" s="227">
        <v>1742</v>
      </c>
      <c r="D16" s="227">
        <v>911</v>
      </c>
      <c r="E16" s="227">
        <v>2820</v>
      </c>
      <c r="F16" s="227">
        <v>1885</v>
      </c>
      <c r="G16" s="227">
        <v>935</v>
      </c>
      <c r="H16" s="227">
        <v>2668</v>
      </c>
      <c r="I16" s="227">
        <v>1715</v>
      </c>
      <c r="J16" s="227">
        <v>953</v>
      </c>
      <c r="K16" s="227">
        <v>2671</v>
      </c>
      <c r="L16" s="227">
        <v>1734</v>
      </c>
      <c r="M16" s="227">
        <v>937</v>
      </c>
      <c r="N16" s="227">
        <v>2892</v>
      </c>
      <c r="O16" s="227">
        <v>1855</v>
      </c>
      <c r="P16" s="227">
        <v>1037</v>
      </c>
    </row>
    <row r="17" spans="1:16" ht="30" customHeight="1">
      <c r="A17" s="371" t="s">
        <v>484</v>
      </c>
      <c r="B17" s="382">
        <v>1587</v>
      </c>
      <c r="C17" s="382">
        <v>1370</v>
      </c>
      <c r="D17" s="382">
        <v>217</v>
      </c>
      <c r="E17" s="383">
        <v>1230</v>
      </c>
      <c r="F17" s="383">
        <v>1068</v>
      </c>
      <c r="G17" s="383">
        <v>162</v>
      </c>
      <c r="H17" s="382">
        <v>621</v>
      </c>
      <c r="I17" s="382">
        <v>543</v>
      </c>
      <c r="J17" s="382">
        <v>78</v>
      </c>
      <c r="K17" s="382">
        <v>962</v>
      </c>
      <c r="L17" s="382">
        <v>828</v>
      </c>
      <c r="M17" s="382">
        <v>134</v>
      </c>
      <c r="N17" s="382">
        <v>1642</v>
      </c>
      <c r="O17" s="382">
        <v>1417</v>
      </c>
      <c r="P17" s="382">
        <v>225</v>
      </c>
    </row>
    <row r="18" spans="1:16" ht="30" customHeight="1">
      <c r="A18" s="371" t="s">
        <v>486</v>
      </c>
      <c r="B18" s="227">
        <v>1432</v>
      </c>
      <c r="C18" s="227">
        <v>1283</v>
      </c>
      <c r="D18" s="227">
        <v>149</v>
      </c>
      <c r="E18" s="227">
        <v>1534</v>
      </c>
      <c r="F18" s="227">
        <v>1368</v>
      </c>
      <c r="G18" s="227">
        <v>166</v>
      </c>
      <c r="H18" s="227">
        <v>1585</v>
      </c>
      <c r="I18" s="227">
        <v>1398</v>
      </c>
      <c r="J18" s="227">
        <v>187</v>
      </c>
      <c r="K18" s="227">
        <v>1565</v>
      </c>
      <c r="L18" s="227">
        <v>1357</v>
      </c>
      <c r="M18" s="227">
        <v>208</v>
      </c>
      <c r="N18" s="227">
        <v>1517</v>
      </c>
      <c r="O18" s="227">
        <v>1346</v>
      </c>
      <c r="P18" s="227">
        <v>171</v>
      </c>
    </row>
    <row r="19" spans="1:16" ht="30" customHeight="1">
      <c r="A19" s="371" t="s">
        <v>513</v>
      </c>
      <c r="B19" s="382">
        <v>684</v>
      </c>
      <c r="C19" s="382">
        <v>466</v>
      </c>
      <c r="D19" s="382">
        <v>218</v>
      </c>
      <c r="E19" s="383">
        <v>774</v>
      </c>
      <c r="F19" s="383">
        <v>555</v>
      </c>
      <c r="G19" s="383">
        <v>219</v>
      </c>
      <c r="H19" s="382">
        <v>932</v>
      </c>
      <c r="I19" s="382">
        <v>629</v>
      </c>
      <c r="J19" s="382">
        <v>303</v>
      </c>
      <c r="K19" s="382">
        <v>888</v>
      </c>
      <c r="L19" s="382">
        <v>622</v>
      </c>
      <c r="M19" s="382">
        <v>266</v>
      </c>
      <c r="N19" s="382">
        <v>1460</v>
      </c>
      <c r="O19" s="382">
        <v>971</v>
      </c>
      <c r="P19" s="382">
        <v>489</v>
      </c>
    </row>
    <row r="20" spans="1:16" ht="30" customHeight="1">
      <c r="A20" s="371" t="s">
        <v>488</v>
      </c>
      <c r="B20" s="227">
        <v>1801</v>
      </c>
      <c r="C20" s="227">
        <v>1228</v>
      </c>
      <c r="D20" s="227">
        <v>573</v>
      </c>
      <c r="E20" s="227">
        <v>1682</v>
      </c>
      <c r="F20" s="227">
        <v>1132</v>
      </c>
      <c r="G20" s="227">
        <v>550</v>
      </c>
      <c r="H20" s="227">
        <v>1743</v>
      </c>
      <c r="I20" s="227">
        <v>1246</v>
      </c>
      <c r="J20" s="227">
        <v>497</v>
      </c>
      <c r="K20" s="227">
        <v>1372</v>
      </c>
      <c r="L20" s="227">
        <v>946</v>
      </c>
      <c r="M20" s="227">
        <v>426</v>
      </c>
      <c r="N20" s="227">
        <v>1155</v>
      </c>
      <c r="O20" s="227">
        <v>809</v>
      </c>
      <c r="P20" s="227">
        <v>346</v>
      </c>
    </row>
    <row r="21" spans="1:16" ht="30" customHeight="1">
      <c r="A21" s="371" t="s">
        <v>490</v>
      </c>
      <c r="B21" s="227">
        <v>879</v>
      </c>
      <c r="C21" s="227">
        <v>655</v>
      </c>
      <c r="D21" s="227">
        <v>224</v>
      </c>
      <c r="E21" s="227">
        <v>787</v>
      </c>
      <c r="F21" s="227">
        <v>579</v>
      </c>
      <c r="G21" s="227">
        <v>208</v>
      </c>
      <c r="H21" s="227">
        <v>838</v>
      </c>
      <c r="I21" s="227">
        <v>602</v>
      </c>
      <c r="J21" s="227">
        <v>236</v>
      </c>
      <c r="K21" s="227">
        <v>704</v>
      </c>
      <c r="L21" s="227">
        <v>498</v>
      </c>
      <c r="M21" s="227">
        <v>206</v>
      </c>
      <c r="N21" s="227">
        <v>947</v>
      </c>
      <c r="O21" s="227">
        <v>704</v>
      </c>
      <c r="P21" s="227">
        <v>243</v>
      </c>
    </row>
    <row r="22" spans="1:16" ht="30" customHeight="1">
      <c r="A22" s="390" t="s">
        <v>516</v>
      </c>
      <c r="B22" s="382">
        <v>1153</v>
      </c>
      <c r="C22" s="382">
        <v>1024</v>
      </c>
      <c r="D22" s="382">
        <v>129</v>
      </c>
      <c r="E22" s="383">
        <v>1217</v>
      </c>
      <c r="F22" s="383">
        <v>1103</v>
      </c>
      <c r="G22" s="383">
        <v>114</v>
      </c>
      <c r="H22" s="382">
        <v>1150</v>
      </c>
      <c r="I22" s="382">
        <v>1020</v>
      </c>
      <c r="J22" s="382">
        <v>130</v>
      </c>
      <c r="K22" s="382">
        <v>992</v>
      </c>
      <c r="L22" s="382">
        <v>874</v>
      </c>
      <c r="M22" s="382">
        <v>118</v>
      </c>
      <c r="N22" s="382">
        <v>945</v>
      </c>
      <c r="O22" s="382">
        <v>831</v>
      </c>
      <c r="P22" s="382">
        <v>114</v>
      </c>
    </row>
    <row r="23" spans="1:16" ht="30" customHeight="1">
      <c r="A23" s="371" t="s">
        <v>491</v>
      </c>
      <c r="B23" s="227">
        <v>491</v>
      </c>
      <c r="C23" s="227">
        <v>393</v>
      </c>
      <c r="D23" s="227">
        <v>98</v>
      </c>
      <c r="E23" s="227">
        <v>536</v>
      </c>
      <c r="F23" s="227">
        <v>438</v>
      </c>
      <c r="G23" s="227">
        <v>98</v>
      </c>
      <c r="H23" s="227">
        <v>574</v>
      </c>
      <c r="I23" s="227">
        <v>465</v>
      </c>
      <c r="J23" s="227">
        <v>109</v>
      </c>
      <c r="K23" s="227">
        <v>678</v>
      </c>
      <c r="L23" s="227">
        <v>563</v>
      </c>
      <c r="M23" s="227">
        <v>115</v>
      </c>
      <c r="N23" s="227">
        <v>804</v>
      </c>
      <c r="O23" s="227">
        <v>662</v>
      </c>
      <c r="P23" s="227">
        <v>142</v>
      </c>
    </row>
    <row r="24" spans="1:16" ht="30" customHeight="1">
      <c r="A24" s="371" t="s">
        <v>492</v>
      </c>
      <c r="B24" s="382">
        <v>410</v>
      </c>
      <c r="C24" s="382">
        <v>293</v>
      </c>
      <c r="D24" s="382">
        <v>117</v>
      </c>
      <c r="E24" s="383">
        <v>447</v>
      </c>
      <c r="F24" s="383">
        <v>344</v>
      </c>
      <c r="G24" s="383">
        <v>103</v>
      </c>
      <c r="H24" s="382">
        <v>446</v>
      </c>
      <c r="I24" s="382">
        <v>319</v>
      </c>
      <c r="J24" s="382">
        <v>127</v>
      </c>
      <c r="K24" s="382">
        <v>553</v>
      </c>
      <c r="L24" s="382">
        <v>432</v>
      </c>
      <c r="M24" s="382">
        <v>121</v>
      </c>
      <c r="N24" s="382">
        <v>762</v>
      </c>
      <c r="O24" s="382">
        <v>537</v>
      </c>
      <c r="P24" s="382">
        <v>225</v>
      </c>
    </row>
    <row r="25" spans="1:16" ht="30" customHeight="1">
      <c r="A25" s="371" t="s">
        <v>494</v>
      </c>
      <c r="B25" s="227">
        <v>773</v>
      </c>
      <c r="C25" s="227">
        <v>440</v>
      </c>
      <c r="D25" s="227">
        <v>333</v>
      </c>
      <c r="E25" s="227">
        <v>743</v>
      </c>
      <c r="F25" s="227">
        <v>396</v>
      </c>
      <c r="G25" s="227">
        <v>347</v>
      </c>
      <c r="H25" s="227">
        <v>795</v>
      </c>
      <c r="I25" s="227">
        <v>435</v>
      </c>
      <c r="J25" s="227">
        <v>360</v>
      </c>
      <c r="K25" s="227">
        <v>849</v>
      </c>
      <c r="L25" s="227">
        <v>465</v>
      </c>
      <c r="M25" s="227">
        <v>384</v>
      </c>
      <c r="N25" s="227">
        <v>537</v>
      </c>
      <c r="O25" s="227">
        <v>311</v>
      </c>
      <c r="P25" s="227">
        <v>226</v>
      </c>
    </row>
    <row r="26" spans="1:16" ht="30" customHeight="1">
      <c r="A26" s="371" t="s">
        <v>495</v>
      </c>
      <c r="B26" s="382">
        <v>766</v>
      </c>
      <c r="C26" s="382">
        <v>710</v>
      </c>
      <c r="D26" s="382">
        <v>56</v>
      </c>
      <c r="E26" s="383">
        <v>765</v>
      </c>
      <c r="F26" s="383">
        <v>715</v>
      </c>
      <c r="G26" s="383">
        <v>50</v>
      </c>
      <c r="H26" s="382">
        <v>760</v>
      </c>
      <c r="I26" s="382">
        <v>719</v>
      </c>
      <c r="J26" s="382">
        <v>41</v>
      </c>
      <c r="K26" s="382">
        <v>695</v>
      </c>
      <c r="L26" s="382">
        <v>653</v>
      </c>
      <c r="M26" s="382">
        <v>42</v>
      </c>
      <c r="N26" s="382">
        <v>489</v>
      </c>
      <c r="O26" s="382">
        <v>454</v>
      </c>
      <c r="P26" s="382">
        <v>35</v>
      </c>
    </row>
    <row r="27" spans="1:16" ht="30" customHeight="1">
      <c r="A27" s="371" t="s">
        <v>496</v>
      </c>
      <c r="B27" s="227">
        <v>428</v>
      </c>
      <c r="C27" s="227">
        <v>277</v>
      </c>
      <c r="D27" s="227">
        <v>151</v>
      </c>
      <c r="E27" s="227">
        <v>424</v>
      </c>
      <c r="F27" s="227">
        <v>260</v>
      </c>
      <c r="G27" s="227">
        <v>164</v>
      </c>
      <c r="H27" s="227">
        <v>453</v>
      </c>
      <c r="I27" s="227">
        <v>279</v>
      </c>
      <c r="J27" s="227">
        <v>174</v>
      </c>
      <c r="K27" s="227">
        <v>435</v>
      </c>
      <c r="L27" s="227">
        <v>266</v>
      </c>
      <c r="M27" s="227">
        <v>169</v>
      </c>
      <c r="N27" s="227">
        <v>466</v>
      </c>
      <c r="O27" s="227">
        <v>282</v>
      </c>
      <c r="P27" s="227">
        <v>184</v>
      </c>
    </row>
    <row r="28" spans="1:16" ht="30" customHeight="1">
      <c r="A28" s="371" t="s">
        <v>514</v>
      </c>
      <c r="B28" s="382">
        <v>493</v>
      </c>
      <c r="C28" s="382">
        <v>454</v>
      </c>
      <c r="D28" s="382">
        <v>39</v>
      </c>
      <c r="E28" s="383">
        <v>463</v>
      </c>
      <c r="F28" s="383">
        <v>432</v>
      </c>
      <c r="G28" s="383">
        <v>31</v>
      </c>
      <c r="H28" s="382">
        <v>362</v>
      </c>
      <c r="I28" s="382">
        <v>328</v>
      </c>
      <c r="J28" s="382">
        <v>34</v>
      </c>
      <c r="K28" s="382">
        <v>325</v>
      </c>
      <c r="L28" s="382">
        <v>302</v>
      </c>
      <c r="M28" s="382">
        <v>23</v>
      </c>
      <c r="N28" s="382">
        <v>341</v>
      </c>
      <c r="O28" s="382">
        <v>324</v>
      </c>
      <c r="P28" s="382">
        <v>17</v>
      </c>
    </row>
    <row r="29" spans="1:16" ht="30" customHeight="1">
      <c r="A29" s="371" t="s">
        <v>499</v>
      </c>
      <c r="B29" s="382">
        <v>91</v>
      </c>
      <c r="C29" s="382">
        <v>90</v>
      </c>
      <c r="D29" s="382">
        <v>1</v>
      </c>
      <c r="E29" s="383">
        <v>183</v>
      </c>
      <c r="F29" s="383">
        <v>180</v>
      </c>
      <c r="G29" s="383">
        <v>3</v>
      </c>
      <c r="H29" s="382">
        <v>183</v>
      </c>
      <c r="I29" s="382">
        <v>175</v>
      </c>
      <c r="J29" s="382">
        <v>8</v>
      </c>
      <c r="K29" s="382">
        <v>145</v>
      </c>
      <c r="L29" s="382">
        <v>140</v>
      </c>
      <c r="M29" s="382">
        <v>5</v>
      </c>
      <c r="N29" s="382">
        <v>205</v>
      </c>
      <c r="O29" s="382">
        <v>198</v>
      </c>
      <c r="P29" s="382">
        <v>7</v>
      </c>
    </row>
    <row r="30" spans="1:16" ht="30" customHeight="1">
      <c r="A30" s="371" t="s">
        <v>500</v>
      </c>
      <c r="B30" s="382">
        <v>497</v>
      </c>
      <c r="C30" s="382">
        <v>493</v>
      </c>
      <c r="D30" s="382">
        <v>4</v>
      </c>
      <c r="E30" s="383">
        <v>352</v>
      </c>
      <c r="F30" s="383">
        <v>343</v>
      </c>
      <c r="G30" s="383">
        <v>9</v>
      </c>
      <c r="H30" s="382">
        <v>234</v>
      </c>
      <c r="I30" s="382">
        <v>233</v>
      </c>
      <c r="J30" s="382">
        <v>1</v>
      </c>
      <c r="K30" s="382">
        <v>222</v>
      </c>
      <c r="L30" s="382">
        <v>219</v>
      </c>
      <c r="M30" s="382">
        <v>3</v>
      </c>
      <c r="N30" s="382">
        <v>185</v>
      </c>
      <c r="O30" s="382">
        <v>183</v>
      </c>
      <c r="P30" s="382">
        <v>2</v>
      </c>
    </row>
    <row r="31" spans="1:16" ht="30" customHeight="1">
      <c r="A31" s="384" t="s">
        <v>397</v>
      </c>
      <c r="B31" s="227">
        <v>78</v>
      </c>
      <c r="C31" s="227">
        <v>50</v>
      </c>
      <c r="D31" s="227">
        <v>28</v>
      </c>
      <c r="E31" s="227">
        <v>77</v>
      </c>
      <c r="F31" s="227">
        <v>57</v>
      </c>
      <c r="G31" s="227">
        <v>20</v>
      </c>
      <c r="H31" s="227">
        <v>89</v>
      </c>
      <c r="I31" s="227">
        <v>66</v>
      </c>
      <c r="J31" s="227">
        <v>23</v>
      </c>
      <c r="K31" s="227">
        <v>111</v>
      </c>
      <c r="L31" s="227">
        <v>92</v>
      </c>
      <c r="M31" s="227">
        <v>19</v>
      </c>
      <c r="N31" s="227">
        <v>143</v>
      </c>
      <c r="O31" s="227">
        <v>108</v>
      </c>
      <c r="P31" s="227">
        <v>35</v>
      </c>
    </row>
    <row r="32" spans="1:16" ht="30" customHeight="1">
      <c r="A32" s="371" t="s">
        <v>502</v>
      </c>
      <c r="B32" s="382">
        <v>313</v>
      </c>
      <c r="C32" s="382">
        <v>294</v>
      </c>
      <c r="D32" s="382">
        <v>19</v>
      </c>
      <c r="E32" s="383">
        <v>244</v>
      </c>
      <c r="F32" s="383">
        <v>232</v>
      </c>
      <c r="G32" s="383">
        <v>12</v>
      </c>
      <c r="H32" s="382">
        <v>198</v>
      </c>
      <c r="I32" s="382">
        <v>189</v>
      </c>
      <c r="J32" s="382">
        <v>9</v>
      </c>
      <c r="K32" s="382">
        <v>151</v>
      </c>
      <c r="L32" s="382">
        <v>141</v>
      </c>
      <c r="M32" s="382">
        <v>10</v>
      </c>
      <c r="N32" s="382">
        <v>139</v>
      </c>
      <c r="O32" s="382">
        <v>128</v>
      </c>
      <c r="P32" s="382">
        <v>11</v>
      </c>
    </row>
    <row r="33" spans="1:17" ht="30" customHeight="1">
      <c r="A33" s="371" t="s">
        <v>503</v>
      </c>
      <c r="B33" s="382">
        <v>251</v>
      </c>
      <c r="C33" s="382">
        <v>201</v>
      </c>
      <c r="D33" s="382">
        <v>50</v>
      </c>
      <c r="E33" s="383">
        <v>261</v>
      </c>
      <c r="F33" s="383">
        <v>207</v>
      </c>
      <c r="G33" s="383">
        <v>54</v>
      </c>
      <c r="H33" s="382">
        <v>175</v>
      </c>
      <c r="I33" s="382">
        <v>133</v>
      </c>
      <c r="J33" s="382">
        <v>42</v>
      </c>
      <c r="K33" s="382">
        <v>121</v>
      </c>
      <c r="L33" s="382">
        <v>105</v>
      </c>
      <c r="M33" s="382">
        <v>16</v>
      </c>
      <c r="N33" s="382">
        <v>120</v>
      </c>
      <c r="O33" s="382">
        <v>99</v>
      </c>
      <c r="P33" s="382">
        <v>21</v>
      </c>
    </row>
    <row r="34" spans="1:17" ht="30" customHeight="1">
      <c r="A34" s="371" t="s">
        <v>504</v>
      </c>
      <c r="B34" s="227">
        <v>122</v>
      </c>
      <c r="C34" s="227">
        <v>63</v>
      </c>
      <c r="D34" s="227">
        <v>59</v>
      </c>
      <c r="E34" s="227">
        <v>118</v>
      </c>
      <c r="F34" s="227">
        <v>58</v>
      </c>
      <c r="G34" s="227">
        <v>60</v>
      </c>
      <c r="H34" s="227">
        <v>116</v>
      </c>
      <c r="I34" s="227">
        <v>61</v>
      </c>
      <c r="J34" s="227">
        <v>55</v>
      </c>
      <c r="K34" s="227">
        <v>102</v>
      </c>
      <c r="L34" s="227">
        <v>48</v>
      </c>
      <c r="M34" s="227">
        <v>54</v>
      </c>
      <c r="N34" s="227">
        <v>89</v>
      </c>
      <c r="O34" s="227">
        <v>48</v>
      </c>
      <c r="P34" s="227">
        <v>41</v>
      </c>
    </row>
    <row r="35" spans="1:17" ht="30" customHeight="1">
      <c r="A35" s="384" t="s">
        <v>398</v>
      </c>
      <c r="B35" s="227">
        <v>84</v>
      </c>
      <c r="C35" s="227">
        <v>57</v>
      </c>
      <c r="D35" s="227">
        <v>27</v>
      </c>
      <c r="E35" s="227">
        <v>85</v>
      </c>
      <c r="F35" s="227">
        <v>54</v>
      </c>
      <c r="G35" s="227">
        <v>31</v>
      </c>
      <c r="H35" s="227">
        <v>76</v>
      </c>
      <c r="I35" s="227">
        <v>58</v>
      </c>
      <c r="J35" s="227">
        <v>18</v>
      </c>
      <c r="K35" s="227">
        <v>74</v>
      </c>
      <c r="L35" s="227">
        <v>41</v>
      </c>
      <c r="M35" s="227">
        <v>33</v>
      </c>
      <c r="N35" s="227">
        <v>84</v>
      </c>
      <c r="O35" s="227">
        <v>58</v>
      </c>
      <c r="P35" s="227">
        <v>26</v>
      </c>
    </row>
    <row r="36" spans="1:17" ht="30" customHeight="1">
      <c r="A36" s="384" t="s">
        <v>403</v>
      </c>
      <c r="B36" s="227">
        <v>30</v>
      </c>
      <c r="C36" s="227">
        <v>20</v>
      </c>
      <c r="D36" s="227">
        <v>10</v>
      </c>
      <c r="E36" s="227">
        <v>29</v>
      </c>
      <c r="F36" s="227">
        <v>19</v>
      </c>
      <c r="G36" s="227">
        <v>10</v>
      </c>
      <c r="H36" s="227">
        <v>59</v>
      </c>
      <c r="I36" s="227">
        <v>37</v>
      </c>
      <c r="J36" s="227">
        <v>22</v>
      </c>
      <c r="K36" s="227">
        <v>49</v>
      </c>
      <c r="L36" s="227">
        <v>29</v>
      </c>
      <c r="M36" s="227">
        <v>20</v>
      </c>
      <c r="N36" s="227">
        <v>55</v>
      </c>
      <c r="O36" s="227">
        <v>35</v>
      </c>
      <c r="P36" s="227">
        <v>20</v>
      </c>
    </row>
    <row r="37" spans="1:17" ht="30" customHeight="1">
      <c r="A37" s="384" t="s">
        <v>401</v>
      </c>
      <c r="B37" s="227">
        <v>29</v>
      </c>
      <c r="C37" s="227">
        <v>15</v>
      </c>
      <c r="D37" s="227">
        <v>14</v>
      </c>
      <c r="E37" s="227">
        <v>25</v>
      </c>
      <c r="F37" s="227">
        <v>16</v>
      </c>
      <c r="G37" s="227">
        <v>9</v>
      </c>
      <c r="H37" s="227">
        <v>38</v>
      </c>
      <c r="I37" s="227">
        <v>17</v>
      </c>
      <c r="J37" s="227">
        <v>21</v>
      </c>
      <c r="K37" s="227">
        <v>53</v>
      </c>
      <c r="L37" s="227">
        <v>35</v>
      </c>
      <c r="M37" s="227">
        <v>18</v>
      </c>
      <c r="N37" s="227">
        <v>50</v>
      </c>
      <c r="O37" s="227">
        <v>40</v>
      </c>
      <c r="P37" s="227">
        <v>10</v>
      </c>
    </row>
    <row r="38" spans="1:17" ht="30" customHeight="1">
      <c r="A38" s="384" t="s">
        <v>506</v>
      </c>
      <c r="B38" s="227">
        <v>77</v>
      </c>
      <c r="C38" s="227">
        <v>63</v>
      </c>
      <c r="D38" s="227">
        <v>14</v>
      </c>
      <c r="E38" s="227">
        <v>82</v>
      </c>
      <c r="F38" s="227">
        <v>66</v>
      </c>
      <c r="G38" s="227">
        <v>16</v>
      </c>
      <c r="H38" s="227">
        <v>99</v>
      </c>
      <c r="I38" s="227">
        <v>71</v>
      </c>
      <c r="J38" s="227">
        <v>28</v>
      </c>
      <c r="K38" s="227">
        <v>67</v>
      </c>
      <c r="L38" s="227">
        <v>47</v>
      </c>
      <c r="M38" s="227">
        <v>20</v>
      </c>
      <c r="N38" s="227">
        <v>42</v>
      </c>
      <c r="O38" s="227">
        <v>31</v>
      </c>
      <c r="P38" s="227">
        <v>11</v>
      </c>
    </row>
    <row r="39" spans="1:17" ht="30" customHeight="1">
      <c r="A39" s="371" t="s">
        <v>73</v>
      </c>
      <c r="B39" s="227">
        <v>23</v>
      </c>
      <c r="C39" s="227">
        <v>19</v>
      </c>
      <c r="D39" s="227">
        <v>4</v>
      </c>
      <c r="E39" s="227">
        <v>22</v>
      </c>
      <c r="F39" s="227">
        <v>17</v>
      </c>
      <c r="G39" s="227">
        <v>5</v>
      </c>
      <c r="H39" s="227">
        <v>29</v>
      </c>
      <c r="I39" s="227">
        <v>18</v>
      </c>
      <c r="J39" s="227">
        <v>11</v>
      </c>
      <c r="K39" s="227">
        <v>30</v>
      </c>
      <c r="L39" s="227">
        <v>20</v>
      </c>
      <c r="M39" s="227">
        <v>10</v>
      </c>
      <c r="N39" s="227">
        <v>41</v>
      </c>
      <c r="O39" s="227">
        <v>31</v>
      </c>
      <c r="P39" s="227">
        <v>10</v>
      </c>
    </row>
    <row r="40" spans="1:17" ht="30" customHeight="1">
      <c r="A40" s="371" t="s">
        <v>507</v>
      </c>
      <c r="B40" s="382">
        <v>34</v>
      </c>
      <c r="C40" s="382">
        <v>30</v>
      </c>
      <c r="D40" s="382">
        <v>4</v>
      </c>
      <c r="E40" s="383">
        <v>63</v>
      </c>
      <c r="F40" s="383">
        <v>55</v>
      </c>
      <c r="G40" s="383">
        <v>8</v>
      </c>
      <c r="H40" s="382">
        <v>69</v>
      </c>
      <c r="I40" s="382">
        <v>62</v>
      </c>
      <c r="J40" s="382">
        <v>7</v>
      </c>
      <c r="K40" s="382">
        <v>51</v>
      </c>
      <c r="L40" s="382">
        <v>47</v>
      </c>
      <c r="M40" s="382">
        <v>4</v>
      </c>
      <c r="N40" s="382">
        <v>34</v>
      </c>
      <c r="O40" s="382">
        <v>33</v>
      </c>
      <c r="P40" s="382">
        <v>1</v>
      </c>
    </row>
    <row r="41" spans="1:17" ht="30" customHeight="1">
      <c r="A41" s="384" t="s">
        <v>404</v>
      </c>
      <c r="B41" s="227">
        <v>11</v>
      </c>
      <c r="C41" s="227">
        <v>11</v>
      </c>
      <c r="D41" s="227">
        <v>0</v>
      </c>
      <c r="E41" s="227">
        <v>10</v>
      </c>
      <c r="F41" s="227">
        <v>5</v>
      </c>
      <c r="G41" s="227">
        <v>5</v>
      </c>
      <c r="H41" s="227">
        <v>11</v>
      </c>
      <c r="I41" s="227">
        <v>9</v>
      </c>
      <c r="J41" s="227">
        <v>2</v>
      </c>
      <c r="K41" s="227">
        <v>6</v>
      </c>
      <c r="L41" s="227">
        <v>6</v>
      </c>
      <c r="M41" s="227">
        <v>0</v>
      </c>
      <c r="N41" s="227">
        <v>16</v>
      </c>
      <c r="O41" s="227">
        <v>14</v>
      </c>
      <c r="P41" s="227">
        <v>2</v>
      </c>
    </row>
    <row r="42" spans="1:17" ht="30" customHeight="1">
      <c r="A42" s="384" t="s">
        <v>402</v>
      </c>
      <c r="B42" s="227">
        <v>9</v>
      </c>
      <c r="C42" s="227">
        <v>8</v>
      </c>
      <c r="D42" s="227">
        <v>1</v>
      </c>
      <c r="E42" s="227">
        <v>22</v>
      </c>
      <c r="F42" s="227">
        <v>18</v>
      </c>
      <c r="G42" s="227">
        <v>4</v>
      </c>
      <c r="H42" s="227">
        <v>23</v>
      </c>
      <c r="I42" s="227">
        <v>17</v>
      </c>
      <c r="J42" s="227">
        <v>6</v>
      </c>
      <c r="K42" s="227">
        <v>18</v>
      </c>
      <c r="L42" s="227">
        <v>12</v>
      </c>
      <c r="M42" s="227">
        <v>6</v>
      </c>
      <c r="N42" s="227">
        <v>15</v>
      </c>
      <c r="O42" s="227">
        <v>11</v>
      </c>
      <c r="P42" s="227">
        <v>4</v>
      </c>
    </row>
    <row r="43" spans="1:17" ht="30" customHeight="1">
      <c r="A43" s="384" t="s">
        <v>399</v>
      </c>
      <c r="B43" s="227">
        <v>7</v>
      </c>
      <c r="C43" s="227">
        <v>7</v>
      </c>
      <c r="D43" s="227">
        <v>0</v>
      </c>
      <c r="E43" s="227">
        <v>9</v>
      </c>
      <c r="F43" s="227">
        <v>8</v>
      </c>
      <c r="G43" s="227">
        <v>1</v>
      </c>
      <c r="H43" s="227">
        <v>0</v>
      </c>
      <c r="I43" s="227">
        <v>0</v>
      </c>
      <c r="J43" s="227">
        <v>0</v>
      </c>
      <c r="K43" s="227">
        <v>5</v>
      </c>
      <c r="L43" s="227">
        <v>4</v>
      </c>
      <c r="M43" s="227">
        <v>1</v>
      </c>
      <c r="N43" s="227">
        <v>5</v>
      </c>
      <c r="O43" s="227">
        <v>4</v>
      </c>
      <c r="P43" s="227">
        <v>1</v>
      </c>
    </row>
    <row r="44" spans="1:17" ht="30" customHeight="1">
      <c r="A44" s="371" t="s">
        <v>71</v>
      </c>
      <c r="B44" s="227">
        <v>10</v>
      </c>
      <c r="C44" s="227">
        <v>10</v>
      </c>
      <c r="D44" s="227">
        <v>0</v>
      </c>
      <c r="E44" s="227">
        <v>23</v>
      </c>
      <c r="F44" s="227">
        <v>23</v>
      </c>
      <c r="G44" s="227">
        <v>0</v>
      </c>
      <c r="H44" s="227">
        <v>35</v>
      </c>
      <c r="I44" s="227">
        <v>30</v>
      </c>
      <c r="J44" s="227">
        <v>5</v>
      </c>
      <c r="K44" s="227">
        <v>18</v>
      </c>
      <c r="L44" s="227">
        <v>17</v>
      </c>
      <c r="M44" s="227">
        <v>1</v>
      </c>
      <c r="N44" s="227">
        <v>5</v>
      </c>
      <c r="O44" s="227">
        <v>5</v>
      </c>
      <c r="P44" s="227">
        <v>0</v>
      </c>
    </row>
    <row r="45" spans="1:17" ht="30" customHeight="1">
      <c r="A45" s="385" t="s">
        <v>122</v>
      </c>
      <c r="B45" s="387">
        <v>232</v>
      </c>
      <c r="C45" s="387">
        <v>136</v>
      </c>
      <c r="D45" s="387">
        <v>96</v>
      </c>
      <c r="E45" s="387">
        <v>129</v>
      </c>
      <c r="F45" s="387">
        <v>86</v>
      </c>
      <c r="G45" s="387">
        <v>43</v>
      </c>
      <c r="H45" s="387">
        <v>1532</v>
      </c>
      <c r="I45" s="387">
        <v>902</v>
      </c>
      <c r="J45" s="387">
        <v>630</v>
      </c>
      <c r="K45" s="387">
        <v>360</v>
      </c>
      <c r="L45" s="387">
        <v>195</v>
      </c>
      <c r="M45" s="387">
        <v>165</v>
      </c>
      <c r="N45" s="387">
        <v>142</v>
      </c>
      <c r="O45" s="387">
        <v>102</v>
      </c>
      <c r="P45" s="387">
        <v>40</v>
      </c>
      <c r="Q45" s="388"/>
    </row>
    <row r="46" spans="1:17" ht="43.5" customHeight="1">
      <c r="A46" s="507" t="s">
        <v>535</v>
      </c>
      <c r="B46" s="507"/>
      <c r="C46" s="507"/>
      <c r="D46" s="507"/>
      <c r="E46" s="507"/>
      <c r="F46" s="507"/>
      <c r="G46" s="507"/>
      <c r="H46" s="507"/>
      <c r="I46" s="507"/>
      <c r="J46" s="59"/>
      <c r="K46" s="59"/>
      <c r="L46" s="59"/>
      <c r="M46" s="59"/>
      <c r="N46" s="59"/>
      <c r="O46" s="59"/>
      <c r="P46" s="59"/>
    </row>
    <row r="47" spans="1:17" ht="47.45" customHeight="1">
      <c r="N47" s="389"/>
      <c r="O47" s="389"/>
      <c r="P47" s="389"/>
    </row>
    <row r="48" spans="1:17">
      <c r="N48" s="389"/>
      <c r="O48" s="389"/>
      <c r="P48" s="389"/>
    </row>
  </sheetData>
  <mergeCells count="8">
    <mergeCell ref="A46:I46"/>
    <mergeCell ref="A1:P1"/>
    <mergeCell ref="A2:A3"/>
    <mergeCell ref="B2:D2"/>
    <mergeCell ref="E2:G2"/>
    <mergeCell ref="H2:J2"/>
    <mergeCell ref="K2:M2"/>
    <mergeCell ref="N2:P2"/>
  </mergeCells>
  <phoneticPr fontId="1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30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3"/>
  <sheetViews>
    <sheetView showGridLines="0" zoomScale="60" zoomScaleNormal="60" workbookViewId="0">
      <selection sqref="A1:W1"/>
    </sheetView>
  </sheetViews>
  <sheetFormatPr defaultColWidth="9" defaultRowHeight="15"/>
  <cols>
    <col min="1" max="1" width="7.625" style="46" customWidth="1"/>
    <col min="2" max="2" width="6.375" style="46" customWidth="1"/>
    <col min="3" max="3" width="13.25" style="46" customWidth="1"/>
    <col min="4" max="4" width="9" style="67" customWidth="1"/>
    <col min="5" max="5" width="9" style="66" customWidth="1"/>
    <col min="6" max="6" width="9" style="67" customWidth="1"/>
    <col min="7" max="7" width="9" style="66" customWidth="1"/>
    <col min="8" max="8" width="9" style="67" customWidth="1"/>
    <col min="9" max="9" width="9" style="66" customWidth="1"/>
    <col min="10" max="10" width="9" style="67" customWidth="1"/>
    <col min="11" max="11" width="9" style="66" customWidth="1"/>
    <col min="12" max="12" width="9" style="67" customWidth="1"/>
    <col min="13" max="13" width="9" style="66" customWidth="1"/>
    <col min="14" max="14" width="9" style="67"/>
    <col min="15" max="15" width="9" style="66"/>
    <col min="16" max="16" width="9" style="67"/>
    <col min="17" max="17" width="9" style="66"/>
    <col min="18" max="18" width="9" style="67"/>
    <col min="19" max="19" width="9" style="66"/>
    <col min="20" max="20" width="9" style="67"/>
    <col min="21" max="21" width="9" style="66"/>
    <col min="22" max="22" width="9" style="67"/>
    <col min="23" max="23" width="9" style="66"/>
    <col min="24" max="16384" width="9" style="46"/>
  </cols>
  <sheetData>
    <row r="1" spans="1:23" ht="29.25" customHeight="1">
      <c r="A1" s="473" t="s">
        <v>556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</row>
    <row r="2" spans="1:23" s="11" customFormat="1" ht="18.75" customHeight="1">
      <c r="A2" s="521"/>
      <c r="B2" s="521"/>
      <c r="C2" s="521"/>
      <c r="D2" s="493" t="s">
        <v>158</v>
      </c>
      <c r="E2" s="493"/>
      <c r="F2" s="493" t="s">
        <v>157</v>
      </c>
      <c r="G2" s="493"/>
      <c r="H2" s="493" t="s">
        <v>156</v>
      </c>
      <c r="I2" s="493"/>
      <c r="J2" s="493" t="s">
        <v>155</v>
      </c>
      <c r="K2" s="493"/>
      <c r="L2" s="493" t="s">
        <v>154</v>
      </c>
      <c r="M2" s="493"/>
      <c r="N2" s="493" t="s">
        <v>153</v>
      </c>
      <c r="O2" s="493"/>
      <c r="P2" s="493" t="s">
        <v>152</v>
      </c>
      <c r="Q2" s="493"/>
      <c r="R2" s="493" t="s">
        <v>151</v>
      </c>
      <c r="S2" s="493"/>
      <c r="T2" s="493" t="s">
        <v>150</v>
      </c>
      <c r="U2" s="493"/>
      <c r="V2" s="493" t="s">
        <v>149</v>
      </c>
      <c r="W2" s="493"/>
    </row>
    <row r="3" spans="1:23" s="11" customFormat="1" ht="18.75" customHeight="1">
      <c r="A3" s="522"/>
      <c r="B3" s="522"/>
      <c r="C3" s="522"/>
      <c r="D3" s="229" t="s">
        <v>148</v>
      </c>
      <c r="E3" s="230" t="s">
        <v>147</v>
      </c>
      <c r="F3" s="229" t="s">
        <v>148</v>
      </c>
      <c r="G3" s="230" t="s">
        <v>147</v>
      </c>
      <c r="H3" s="229" t="s">
        <v>148</v>
      </c>
      <c r="I3" s="230" t="s">
        <v>147</v>
      </c>
      <c r="J3" s="229" t="s">
        <v>148</v>
      </c>
      <c r="K3" s="230" t="s">
        <v>147</v>
      </c>
      <c r="L3" s="229" t="s">
        <v>148</v>
      </c>
      <c r="M3" s="230" t="s">
        <v>147</v>
      </c>
      <c r="N3" s="229" t="s">
        <v>148</v>
      </c>
      <c r="O3" s="230" t="s">
        <v>147</v>
      </c>
      <c r="P3" s="229" t="s">
        <v>148</v>
      </c>
      <c r="Q3" s="230" t="s">
        <v>147</v>
      </c>
      <c r="R3" s="229" t="s">
        <v>148</v>
      </c>
      <c r="S3" s="230" t="s">
        <v>147</v>
      </c>
      <c r="T3" s="229" t="s">
        <v>148</v>
      </c>
      <c r="U3" s="230" t="s">
        <v>147</v>
      </c>
      <c r="V3" s="229" t="s">
        <v>148</v>
      </c>
      <c r="W3" s="230" t="s">
        <v>147</v>
      </c>
    </row>
    <row r="4" spans="1:23" s="11" customFormat="1" ht="18.75" customHeight="1">
      <c r="A4" s="523" t="s">
        <v>146</v>
      </c>
      <c r="B4" s="523"/>
      <c r="C4" s="523"/>
      <c r="D4" s="196">
        <v>36278</v>
      </c>
      <c r="E4" s="231">
        <v>100</v>
      </c>
      <c r="F4" s="122">
        <v>37059</v>
      </c>
      <c r="G4" s="231">
        <v>100</v>
      </c>
      <c r="H4" s="122">
        <v>33468</v>
      </c>
      <c r="I4" s="231">
        <v>100</v>
      </c>
      <c r="J4" s="122">
        <v>34574</v>
      </c>
      <c r="K4" s="231">
        <v>100</v>
      </c>
      <c r="L4" s="122">
        <v>33913</v>
      </c>
      <c r="M4" s="231">
        <v>100</v>
      </c>
      <c r="N4" s="182">
        <v>31543</v>
      </c>
      <c r="O4" s="42">
        <v>100</v>
      </c>
      <c r="P4" s="182">
        <v>32204</v>
      </c>
      <c r="Q4" s="42">
        <v>100</v>
      </c>
      <c r="R4" s="232">
        <v>32028</v>
      </c>
      <c r="S4" s="42">
        <v>100</v>
      </c>
      <c r="T4" s="232">
        <v>31398</v>
      </c>
      <c r="U4" s="42">
        <v>100</v>
      </c>
      <c r="V4" s="182">
        <v>29128</v>
      </c>
      <c r="W4" s="42">
        <v>100</v>
      </c>
    </row>
    <row r="5" spans="1:23" s="11" customFormat="1" ht="18.95" customHeight="1">
      <c r="A5" s="518" t="s">
        <v>408</v>
      </c>
      <c r="B5" s="510" t="s">
        <v>413</v>
      </c>
      <c r="C5" s="511"/>
      <c r="D5" s="122">
        <v>15122</v>
      </c>
      <c r="E5" s="231">
        <v>41.68</v>
      </c>
      <c r="F5" s="122">
        <v>17476</v>
      </c>
      <c r="G5" s="231">
        <v>47.16</v>
      </c>
      <c r="H5" s="122">
        <v>16995</v>
      </c>
      <c r="I5" s="231">
        <v>50.78</v>
      </c>
      <c r="J5" s="122">
        <v>18640</v>
      </c>
      <c r="K5" s="231">
        <v>53.91</v>
      </c>
      <c r="L5" s="122">
        <v>18128</v>
      </c>
      <c r="M5" s="231">
        <v>53.45</v>
      </c>
      <c r="N5" s="182">
        <v>17766</v>
      </c>
      <c r="O5" s="42">
        <v>56.32</v>
      </c>
      <c r="P5" s="182">
        <v>19251</v>
      </c>
      <c r="Q5" s="42">
        <v>59.78</v>
      </c>
      <c r="R5" s="233">
        <v>19803</v>
      </c>
      <c r="S5" s="42">
        <v>61.83</v>
      </c>
      <c r="T5" s="233">
        <v>18981</v>
      </c>
      <c r="U5" s="42">
        <v>60.45</v>
      </c>
      <c r="V5" s="182">
        <v>11246</v>
      </c>
      <c r="W5" s="42">
        <v>38.61</v>
      </c>
    </row>
    <row r="6" spans="1:23" s="11" customFormat="1" ht="18.95" customHeight="1">
      <c r="A6" s="519"/>
      <c r="B6" s="508" t="s">
        <v>145</v>
      </c>
      <c r="C6" s="509"/>
      <c r="D6" s="122">
        <v>13560</v>
      </c>
      <c r="E6" s="231">
        <v>37.380000000000003</v>
      </c>
      <c r="F6" s="122">
        <v>15728</v>
      </c>
      <c r="G6" s="231">
        <v>42.44</v>
      </c>
      <c r="H6" s="122">
        <v>15225</v>
      </c>
      <c r="I6" s="231">
        <v>45.49</v>
      </c>
      <c r="J6" s="122">
        <v>17215</v>
      </c>
      <c r="K6" s="231">
        <v>49.79</v>
      </c>
      <c r="L6" s="122">
        <v>16938</v>
      </c>
      <c r="M6" s="231">
        <v>49.95</v>
      </c>
      <c r="N6" s="182">
        <v>16733</v>
      </c>
      <c r="O6" s="42">
        <v>53.05</v>
      </c>
      <c r="P6" s="182">
        <v>18106</v>
      </c>
      <c r="Q6" s="42">
        <v>56.22</v>
      </c>
      <c r="R6" s="233">
        <v>18676</v>
      </c>
      <c r="S6" s="42">
        <v>58.31</v>
      </c>
      <c r="T6" s="233">
        <v>17978</v>
      </c>
      <c r="U6" s="42">
        <v>57.26</v>
      </c>
      <c r="V6" s="182">
        <v>10599</v>
      </c>
      <c r="W6" s="42">
        <v>36.39</v>
      </c>
    </row>
    <row r="7" spans="1:23" s="11" customFormat="1" ht="18.95" customHeight="1">
      <c r="A7" s="519"/>
      <c r="B7" s="508" t="s">
        <v>144</v>
      </c>
      <c r="C7" s="509"/>
      <c r="D7" s="122">
        <v>1562</v>
      </c>
      <c r="E7" s="231">
        <v>4.3099999999999996</v>
      </c>
      <c r="F7" s="122">
        <v>1748</v>
      </c>
      <c r="G7" s="231">
        <v>4.72</v>
      </c>
      <c r="H7" s="122">
        <v>1770</v>
      </c>
      <c r="I7" s="231">
        <v>5.29</v>
      </c>
      <c r="J7" s="122">
        <v>1425</v>
      </c>
      <c r="K7" s="231">
        <v>4.12</v>
      </c>
      <c r="L7" s="122">
        <v>1190</v>
      </c>
      <c r="M7" s="231">
        <v>3.51</v>
      </c>
      <c r="N7" s="182">
        <v>1033</v>
      </c>
      <c r="O7" s="42">
        <v>3.27</v>
      </c>
      <c r="P7" s="182">
        <v>1145</v>
      </c>
      <c r="Q7" s="42">
        <v>3.56</v>
      </c>
      <c r="R7" s="233">
        <v>1127</v>
      </c>
      <c r="S7" s="42">
        <v>3.52</v>
      </c>
      <c r="T7" s="233">
        <v>1003</v>
      </c>
      <c r="U7" s="42">
        <v>3.19</v>
      </c>
      <c r="V7" s="182">
        <v>647</v>
      </c>
      <c r="W7" s="42">
        <v>2.2200000000000002</v>
      </c>
    </row>
    <row r="8" spans="1:23" s="11" customFormat="1" ht="18.75" customHeight="1">
      <c r="A8" s="514" t="s">
        <v>406</v>
      </c>
      <c r="B8" s="510" t="s">
        <v>412</v>
      </c>
      <c r="C8" s="511"/>
      <c r="D8" s="122">
        <v>13402</v>
      </c>
      <c r="E8" s="231">
        <v>36.94</v>
      </c>
      <c r="F8" s="122">
        <v>13350</v>
      </c>
      <c r="G8" s="231">
        <v>36.020000000000003</v>
      </c>
      <c r="H8" s="122">
        <v>11716</v>
      </c>
      <c r="I8" s="231">
        <v>35.01</v>
      </c>
      <c r="J8" s="122">
        <v>10733</v>
      </c>
      <c r="K8" s="231">
        <v>31.04</v>
      </c>
      <c r="L8" s="122">
        <v>10138</v>
      </c>
      <c r="M8" s="231">
        <v>29.89</v>
      </c>
      <c r="N8" s="182">
        <v>8575</v>
      </c>
      <c r="O8" s="42">
        <v>27.19</v>
      </c>
      <c r="P8" s="182">
        <v>8350</v>
      </c>
      <c r="Q8" s="42">
        <v>25.93</v>
      </c>
      <c r="R8" s="233">
        <v>8440</v>
      </c>
      <c r="S8" s="42">
        <v>26.35</v>
      </c>
      <c r="T8" s="233">
        <v>7487</v>
      </c>
      <c r="U8" s="42">
        <v>23.85</v>
      </c>
      <c r="V8" s="182">
        <v>5916</v>
      </c>
      <c r="W8" s="42">
        <v>20.309999999999999</v>
      </c>
    </row>
    <row r="9" spans="1:23" s="11" customFormat="1" ht="18.75" customHeight="1">
      <c r="A9" s="514"/>
      <c r="B9" s="514" t="s">
        <v>409</v>
      </c>
      <c r="C9" s="356" t="s">
        <v>414</v>
      </c>
      <c r="D9" s="122">
        <v>10603</v>
      </c>
      <c r="E9" s="231">
        <v>29.23</v>
      </c>
      <c r="F9" s="122">
        <v>11168</v>
      </c>
      <c r="G9" s="231">
        <v>30.14</v>
      </c>
      <c r="H9" s="122">
        <v>9852</v>
      </c>
      <c r="I9" s="231">
        <v>29.44</v>
      </c>
      <c r="J9" s="122">
        <v>9098</v>
      </c>
      <c r="K9" s="231">
        <v>26.31</v>
      </c>
      <c r="L9" s="122">
        <v>8695</v>
      </c>
      <c r="M9" s="231">
        <v>25.64</v>
      </c>
      <c r="N9" s="182">
        <v>7220</v>
      </c>
      <c r="O9" s="42">
        <v>22.89</v>
      </c>
      <c r="P9" s="182">
        <v>7101</v>
      </c>
      <c r="Q9" s="42">
        <v>22.05</v>
      </c>
      <c r="R9" s="233">
        <v>7370</v>
      </c>
      <c r="S9" s="42">
        <v>23.01</v>
      </c>
      <c r="T9" s="233">
        <v>6605</v>
      </c>
      <c r="U9" s="42">
        <v>21.04</v>
      </c>
      <c r="V9" s="182">
        <v>5081</v>
      </c>
      <c r="W9" s="42">
        <v>17.440000000000001</v>
      </c>
    </row>
    <row r="10" spans="1:23" s="11" customFormat="1" ht="18.75" customHeight="1">
      <c r="A10" s="514"/>
      <c r="B10" s="514"/>
      <c r="C10" s="189" t="s">
        <v>143</v>
      </c>
      <c r="D10" s="122">
        <v>6808</v>
      </c>
      <c r="E10" s="231">
        <v>18.77</v>
      </c>
      <c r="F10" s="122">
        <v>7166</v>
      </c>
      <c r="G10" s="231">
        <v>19.34</v>
      </c>
      <c r="H10" s="122">
        <v>6704</v>
      </c>
      <c r="I10" s="231">
        <v>20.03</v>
      </c>
      <c r="J10" s="122">
        <v>6165</v>
      </c>
      <c r="K10" s="231">
        <v>17.829999999999998</v>
      </c>
      <c r="L10" s="122">
        <v>6298</v>
      </c>
      <c r="M10" s="231">
        <v>18.57</v>
      </c>
      <c r="N10" s="182">
        <v>5361</v>
      </c>
      <c r="O10" s="42">
        <v>17</v>
      </c>
      <c r="P10" s="182">
        <v>5110</v>
      </c>
      <c r="Q10" s="42">
        <v>15.87</v>
      </c>
      <c r="R10" s="233">
        <v>5142</v>
      </c>
      <c r="S10" s="42">
        <v>16.05</v>
      </c>
      <c r="T10" s="233">
        <v>4508</v>
      </c>
      <c r="U10" s="42">
        <v>14.36</v>
      </c>
      <c r="V10" s="182">
        <v>3611</v>
      </c>
      <c r="W10" s="42">
        <v>12.4</v>
      </c>
    </row>
    <row r="11" spans="1:23" s="11" customFormat="1" ht="18.75" customHeight="1">
      <c r="A11" s="514"/>
      <c r="B11" s="514"/>
      <c r="C11" s="189" t="s">
        <v>142</v>
      </c>
      <c r="D11" s="122">
        <v>3105</v>
      </c>
      <c r="E11" s="231">
        <v>8.56</v>
      </c>
      <c r="F11" s="122">
        <v>3281</v>
      </c>
      <c r="G11" s="231">
        <v>8.85</v>
      </c>
      <c r="H11" s="122">
        <v>2560</v>
      </c>
      <c r="I11" s="231">
        <v>7.65</v>
      </c>
      <c r="J11" s="122">
        <v>2243</v>
      </c>
      <c r="K11" s="231">
        <v>6.49</v>
      </c>
      <c r="L11" s="122">
        <v>1788</v>
      </c>
      <c r="M11" s="231">
        <v>5.27</v>
      </c>
      <c r="N11" s="182">
        <v>1411</v>
      </c>
      <c r="O11" s="42">
        <v>4.47</v>
      </c>
      <c r="P11" s="182">
        <v>1501</v>
      </c>
      <c r="Q11" s="42">
        <v>4.66</v>
      </c>
      <c r="R11" s="233">
        <v>1720</v>
      </c>
      <c r="S11" s="42">
        <v>5.37</v>
      </c>
      <c r="T11" s="233">
        <v>1812</v>
      </c>
      <c r="U11" s="42">
        <v>5.77</v>
      </c>
      <c r="V11" s="182">
        <v>1304</v>
      </c>
      <c r="W11" s="42">
        <v>4.4800000000000004</v>
      </c>
    </row>
    <row r="12" spans="1:23" s="11" customFormat="1" ht="18.75" customHeight="1">
      <c r="A12" s="514"/>
      <c r="B12" s="514"/>
      <c r="C12" s="189" t="s">
        <v>141</v>
      </c>
      <c r="D12" s="122">
        <v>211</v>
      </c>
      <c r="E12" s="231">
        <v>0.57999999999999996</v>
      </c>
      <c r="F12" s="122">
        <v>214</v>
      </c>
      <c r="G12" s="231">
        <v>0.57999999999999996</v>
      </c>
      <c r="H12" s="122">
        <v>160</v>
      </c>
      <c r="I12" s="231">
        <v>0.48</v>
      </c>
      <c r="J12" s="122">
        <v>201</v>
      </c>
      <c r="K12" s="231">
        <v>0.57999999999999996</v>
      </c>
      <c r="L12" s="122">
        <v>145</v>
      </c>
      <c r="M12" s="231">
        <v>0.43</v>
      </c>
      <c r="N12" s="182">
        <v>131</v>
      </c>
      <c r="O12" s="42">
        <v>0.42</v>
      </c>
      <c r="P12" s="182">
        <v>127</v>
      </c>
      <c r="Q12" s="42">
        <v>0.39</v>
      </c>
      <c r="R12" s="233">
        <v>127</v>
      </c>
      <c r="S12" s="42">
        <v>0.4</v>
      </c>
      <c r="T12" s="233">
        <v>145</v>
      </c>
      <c r="U12" s="42">
        <v>0.46</v>
      </c>
      <c r="V12" s="182">
        <v>115</v>
      </c>
      <c r="W12" s="42">
        <v>0.39</v>
      </c>
    </row>
    <row r="13" spans="1:23" s="11" customFormat="1" ht="18.75" customHeight="1">
      <c r="A13" s="514"/>
      <c r="B13" s="514"/>
      <c r="C13" s="189" t="s">
        <v>140</v>
      </c>
      <c r="D13" s="122">
        <v>30</v>
      </c>
      <c r="E13" s="231">
        <v>0.08</v>
      </c>
      <c r="F13" s="122">
        <v>21</v>
      </c>
      <c r="G13" s="231">
        <v>0.06</v>
      </c>
      <c r="H13" s="122">
        <v>12</v>
      </c>
      <c r="I13" s="231">
        <v>0.04</v>
      </c>
      <c r="J13" s="122">
        <v>24</v>
      </c>
      <c r="K13" s="231">
        <v>7.0000000000000007E-2</v>
      </c>
      <c r="L13" s="122">
        <v>24</v>
      </c>
      <c r="M13" s="231">
        <v>7.0000000000000007E-2</v>
      </c>
      <c r="N13" s="182">
        <v>23</v>
      </c>
      <c r="O13" s="42">
        <v>7.0000000000000007E-2</v>
      </c>
      <c r="P13" s="182">
        <v>21</v>
      </c>
      <c r="Q13" s="42">
        <v>7.0000000000000007E-2</v>
      </c>
      <c r="R13" s="233">
        <v>11</v>
      </c>
      <c r="S13" s="42">
        <v>0.03</v>
      </c>
      <c r="T13" s="233">
        <v>16</v>
      </c>
      <c r="U13" s="42">
        <v>0.05</v>
      </c>
      <c r="V13" s="182">
        <v>7</v>
      </c>
      <c r="W13" s="42">
        <v>0.02</v>
      </c>
    </row>
    <row r="14" spans="1:23" s="11" customFormat="1" ht="18.75" customHeight="1">
      <c r="A14" s="514"/>
      <c r="B14" s="514"/>
      <c r="C14" s="192" t="s">
        <v>131</v>
      </c>
      <c r="D14" s="122">
        <v>449</v>
      </c>
      <c r="E14" s="231">
        <v>1.24</v>
      </c>
      <c r="F14" s="122">
        <v>486</v>
      </c>
      <c r="G14" s="231">
        <v>1.31</v>
      </c>
      <c r="H14" s="122">
        <v>416</v>
      </c>
      <c r="I14" s="231">
        <v>1.24</v>
      </c>
      <c r="J14" s="122">
        <v>465</v>
      </c>
      <c r="K14" s="231">
        <v>1.34</v>
      </c>
      <c r="L14" s="122">
        <v>440</v>
      </c>
      <c r="M14" s="231">
        <v>1.3</v>
      </c>
      <c r="N14" s="182">
        <v>294</v>
      </c>
      <c r="O14" s="42">
        <v>0.93</v>
      </c>
      <c r="P14" s="182">
        <v>342</v>
      </c>
      <c r="Q14" s="42">
        <v>1.06</v>
      </c>
      <c r="R14" s="233">
        <v>370</v>
      </c>
      <c r="S14" s="42">
        <v>1.1599999999999999</v>
      </c>
      <c r="T14" s="233">
        <v>124</v>
      </c>
      <c r="U14" s="42">
        <v>0.39</v>
      </c>
      <c r="V14" s="182">
        <v>44</v>
      </c>
      <c r="W14" s="42">
        <v>0.15</v>
      </c>
    </row>
    <row r="15" spans="1:23" s="11" customFormat="1" ht="18.75" customHeight="1">
      <c r="A15" s="514"/>
      <c r="B15" s="514" t="s">
        <v>410</v>
      </c>
      <c r="C15" s="356" t="s">
        <v>414</v>
      </c>
      <c r="D15" s="122">
        <v>2799</v>
      </c>
      <c r="E15" s="231">
        <v>7.72</v>
      </c>
      <c r="F15" s="122">
        <v>2182</v>
      </c>
      <c r="G15" s="231">
        <v>5.89</v>
      </c>
      <c r="H15" s="122">
        <v>1864</v>
      </c>
      <c r="I15" s="231">
        <v>5.57</v>
      </c>
      <c r="J15" s="122">
        <v>1635</v>
      </c>
      <c r="K15" s="231">
        <v>4.7300000000000004</v>
      </c>
      <c r="L15" s="122">
        <v>1443</v>
      </c>
      <c r="M15" s="231">
        <v>4.26</v>
      </c>
      <c r="N15" s="182">
        <v>1355</v>
      </c>
      <c r="O15" s="42">
        <v>4.3</v>
      </c>
      <c r="P15" s="182">
        <v>1249</v>
      </c>
      <c r="Q15" s="42">
        <v>3.88</v>
      </c>
      <c r="R15" s="233">
        <v>1070</v>
      </c>
      <c r="S15" s="42">
        <v>3.34</v>
      </c>
      <c r="T15" s="233">
        <v>882</v>
      </c>
      <c r="U15" s="42">
        <v>2.81</v>
      </c>
      <c r="V15" s="182">
        <v>835</v>
      </c>
      <c r="W15" s="42">
        <v>2.87</v>
      </c>
    </row>
    <row r="16" spans="1:23" s="11" customFormat="1" ht="18.75" customHeight="1">
      <c r="A16" s="514"/>
      <c r="B16" s="514"/>
      <c r="C16" s="189" t="s">
        <v>143</v>
      </c>
      <c r="D16" s="122">
        <v>2040</v>
      </c>
      <c r="E16" s="231">
        <v>5.62</v>
      </c>
      <c r="F16" s="122">
        <v>1577</v>
      </c>
      <c r="G16" s="231">
        <v>4.26</v>
      </c>
      <c r="H16" s="122">
        <v>1501</v>
      </c>
      <c r="I16" s="231">
        <v>4.4800000000000004</v>
      </c>
      <c r="J16" s="122">
        <v>1304</v>
      </c>
      <c r="K16" s="231">
        <v>3.77</v>
      </c>
      <c r="L16" s="122">
        <v>1110</v>
      </c>
      <c r="M16" s="231">
        <v>3.27</v>
      </c>
      <c r="N16" s="182">
        <v>1057</v>
      </c>
      <c r="O16" s="42">
        <v>3.35</v>
      </c>
      <c r="P16" s="182">
        <v>958</v>
      </c>
      <c r="Q16" s="42">
        <v>2.97</v>
      </c>
      <c r="R16" s="233">
        <v>832</v>
      </c>
      <c r="S16" s="42">
        <v>2.6</v>
      </c>
      <c r="T16" s="233">
        <v>702</v>
      </c>
      <c r="U16" s="42">
        <v>2.2400000000000002</v>
      </c>
      <c r="V16" s="182">
        <v>649</v>
      </c>
      <c r="W16" s="42">
        <v>2.23</v>
      </c>
    </row>
    <row r="17" spans="1:26" s="11" customFormat="1" ht="18.75" customHeight="1">
      <c r="A17" s="514"/>
      <c r="B17" s="514"/>
      <c r="C17" s="189" t="s">
        <v>142</v>
      </c>
      <c r="D17" s="122">
        <v>331</v>
      </c>
      <c r="E17" s="231">
        <v>0.91</v>
      </c>
      <c r="F17" s="122">
        <v>388</v>
      </c>
      <c r="G17" s="231">
        <v>1.05</v>
      </c>
      <c r="H17" s="122">
        <v>255</v>
      </c>
      <c r="I17" s="231">
        <v>0.76</v>
      </c>
      <c r="J17" s="122">
        <v>215</v>
      </c>
      <c r="K17" s="231">
        <v>0.62</v>
      </c>
      <c r="L17" s="122">
        <v>212</v>
      </c>
      <c r="M17" s="231">
        <v>0.63</v>
      </c>
      <c r="N17" s="182">
        <v>158</v>
      </c>
      <c r="O17" s="42">
        <v>0.5</v>
      </c>
      <c r="P17" s="182">
        <v>167</v>
      </c>
      <c r="Q17" s="42">
        <v>0.52</v>
      </c>
      <c r="R17" s="233">
        <v>151</v>
      </c>
      <c r="S17" s="42">
        <v>0.47</v>
      </c>
      <c r="T17" s="233">
        <v>128</v>
      </c>
      <c r="U17" s="42">
        <v>0.41</v>
      </c>
      <c r="V17" s="182">
        <v>127</v>
      </c>
      <c r="W17" s="42">
        <v>0.44</v>
      </c>
    </row>
    <row r="18" spans="1:26" s="11" customFormat="1" ht="18.75" customHeight="1">
      <c r="A18" s="514"/>
      <c r="B18" s="514"/>
      <c r="C18" s="189" t="s">
        <v>141</v>
      </c>
      <c r="D18" s="122">
        <v>207</v>
      </c>
      <c r="E18" s="231">
        <v>0.56999999999999995</v>
      </c>
      <c r="F18" s="122">
        <v>130</v>
      </c>
      <c r="G18" s="231">
        <v>0.35</v>
      </c>
      <c r="H18" s="122">
        <v>63</v>
      </c>
      <c r="I18" s="231">
        <v>0.19</v>
      </c>
      <c r="J18" s="122">
        <v>65</v>
      </c>
      <c r="K18" s="231">
        <v>0.19</v>
      </c>
      <c r="L18" s="122">
        <v>73</v>
      </c>
      <c r="M18" s="231">
        <v>0.22</v>
      </c>
      <c r="N18" s="182">
        <v>88</v>
      </c>
      <c r="O18" s="42">
        <v>0.28000000000000003</v>
      </c>
      <c r="P18" s="182">
        <v>87</v>
      </c>
      <c r="Q18" s="42">
        <v>0.27</v>
      </c>
      <c r="R18" s="233">
        <v>50</v>
      </c>
      <c r="S18" s="42">
        <v>0.16</v>
      </c>
      <c r="T18" s="233">
        <v>45</v>
      </c>
      <c r="U18" s="42">
        <v>0.14000000000000001</v>
      </c>
      <c r="V18" s="182">
        <v>50</v>
      </c>
      <c r="W18" s="42">
        <v>0.17</v>
      </c>
    </row>
    <row r="19" spans="1:26" s="11" customFormat="1" ht="18.75" customHeight="1">
      <c r="A19" s="514"/>
      <c r="B19" s="514"/>
      <c r="C19" s="189" t="s">
        <v>140</v>
      </c>
      <c r="D19" s="122">
        <v>6</v>
      </c>
      <c r="E19" s="231">
        <v>0.02</v>
      </c>
      <c r="F19" s="122">
        <v>2</v>
      </c>
      <c r="G19" s="231">
        <v>0.01</v>
      </c>
      <c r="H19" s="122">
        <v>2</v>
      </c>
      <c r="I19" s="231">
        <v>0.01</v>
      </c>
      <c r="J19" s="122">
        <v>5</v>
      </c>
      <c r="K19" s="231">
        <v>0.01</v>
      </c>
      <c r="L19" s="122">
        <v>8</v>
      </c>
      <c r="M19" s="231">
        <v>0.02</v>
      </c>
      <c r="N19" s="182">
        <v>9</v>
      </c>
      <c r="O19" s="42">
        <v>0.03</v>
      </c>
      <c r="P19" s="182">
        <v>8</v>
      </c>
      <c r="Q19" s="42">
        <v>0.02</v>
      </c>
      <c r="R19" s="233">
        <v>9</v>
      </c>
      <c r="S19" s="42">
        <v>0.03</v>
      </c>
      <c r="T19" s="233">
        <v>3</v>
      </c>
      <c r="U19" s="42">
        <v>0.01</v>
      </c>
      <c r="V19" s="182">
        <v>4</v>
      </c>
      <c r="W19" s="42">
        <v>0.01</v>
      </c>
    </row>
    <row r="20" spans="1:26" s="11" customFormat="1" ht="18.75" customHeight="1">
      <c r="A20" s="514"/>
      <c r="B20" s="514"/>
      <c r="C20" s="192" t="s">
        <v>131</v>
      </c>
      <c r="D20" s="122">
        <v>215</v>
      </c>
      <c r="E20" s="231">
        <v>0.59</v>
      </c>
      <c r="F20" s="122">
        <v>85</v>
      </c>
      <c r="G20" s="231">
        <v>0.23</v>
      </c>
      <c r="H20" s="122">
        <v>43</v>
      </c>
      <c r="I20" s="231">
        <v>0.13</v>
      </c>
      <c r="J20" s="122">
        <v>46</v>
      </c>
      <c r="K20" s="231">
        <v>0.13</v>
      </c>
      <c r="L20" s="122">
        <v>40</v>
      </c>
      <c r="M20" s="231">
        <v>0.12</v>
      </c>
      <c r="N20" s="182">
        <v>43</v>
      </c>
      <c r="O20" s="42">
        <v>0.14000000000000001</v>
      </c>
      <c r="P20" s="182">
        <v>29</v>
      </c>
      <c r="Q20" s="42">
        <v>0.09</v>
      </c>
      <c r="R20" s="233">
        <v>28</v>
      </c>
      <c r="S20" s="42">
        <v>0.09</v>
      </c>
      <c r="T20" s="233">
        <v>4</v>
      </c>
      <c r="U20" s="42">
        <v>0.01</v>
      </c>
      <c r="V20" s="182">
        <v>5</v>
      </c>
      <c r="W20" s="42">
        <v>0.02</v>
      </c>
    </row>
    <row r="21" spans="1:26" s="1" customFormat="1" ht="18.75" customHeight="1">
      <c r="A21" s="514" t="s">
        <v>407</v>
      </c>
      <c r="B21" s="510" t="s">
        <v>411</v>
      </c>
      <c r="C21" s="511"/>
      <c r="D21" s="234" t="s">
        <v>133</v>
      </c>
      <c r="E21" s="89" t="s">
        <v>133</v>
      </c>
      <c r="F21" s="234" t="s">
        <v>133</v>
      </c>
      <c r="G21" s="89" t="s">
        <v>133</v>
      </c>
      <c r="H21" s="234" t="s">
        <v>133</v>
      </c>
      <c r="I21" s="89" t="s">
        <v>133</v>
      </c>
      <c r="J21" s="234" t="s">
        <v>133</v>
      </c>
      <c r="K21" s="89" t="s">
        <v>133</v>
      </c>
      <c r="L21" s="234" t="s">
        <v>133</v>
      </c>
      <c r="M21" s="89" t="s">
        <v>133</v>
      </c>
      <c r="N21" s="234" t="s">
        <v>133</v>
      </c>
      <c r="O21" s="89" t="s">
        <v>133</v>
      </c>
      <c r="P21" s="234" t="s">
        <v>133</v>
      </c>
      <c r="Q21" s="89" t="s">
        <v>133</v>
      </c>
      <c r="R21" s="234" t="s">
        <v>133</v>
      </c>
      <c r="S21" s="89" t="s">
        <v>133</v>
      </c>
      <c r="T21" s="234">
        <v>2072</v>
      </c>
      <c r="U21" s="89">
        <v>6.6</v>
      </c>
      <c r="V21" s="182">
        <v>9610</v>
      </c>
      <c r="W21" s="89">
        <v>32.99</v>
      </c>
      <c r="Z21" s="16"/>
    </row>
    <row r="22" spans="1:26" s="1" customFormat="1" ht="18.75" customHeight="1">
      <c r="A22" s="514"/>
      <c r="B22" s="520" t="s">
        <v>139</v>
      </c>
      <c r="C22" s="515"/>
      <c r="D22" s="234" t="s">
        <v>133</v>
      </c>
      <c r="E22" s="89" t="s">
        <v>133</v>
      </c>
      <c r="F22" s="234" t="s">
        <v>133</v>
      </c>
      <c r="G22" s="89" t="s">
        <v>133</v>
      </c>
      <c r="H22" s="234" t="s">
        <v>133</v>
      </c>
      <c r="I22" s="89" t="s">
        <v>133</v>
      </c>
      <c r="J22" s="234" t="s">
        <v>133</v>
      </c>
      <c r="K22" s="89" t="s">
        <v>133</v>
      </c>
      <c r="L22" s="234" t="s">
        <v>133</v>
      </c>
      <c r="M22" s="89" t="s">
        <v>133</v>
      </c>
      <c r="N22" s="234" t="s">
        <v>133</v>
      </c>
      <c r="O22" s="89" t="s">
        <v>133</v>
      </c>
      <c r="P22" s="234" t="s">
        <v>133</v>
      </c>
      <c r="Q22" s="89" t="s">
        <v>133</v>
      </c>
      <c r="R22" s="234" t="s">
        <v>133</v>
      </c>
      <c r="S22" s="89" t="s">
        <v>133</v>
      </c>
      <c r="T22" s="234">
        <v>1637</v>
      </c>
      <c r="U22" s="89">
        <v>5.21</v>
      </c>
      <c r="V22" s="182">
        <v>8975</v>
      </c>
      <c r="W22" s="89">
        <v>30.81</v>
      </c>
      <c r="X22" s="88"/>
      <c r="Y22" s="87"/>
      <c r="Z22" s="16"/>
    </row>
    <row r="23" spans="1:26" s="1" customFormat="1" ht="18.75" customHeight="1">
      <c r="A23" s="514"/>
      <c r="B23" s="520" t="s">
        <v>138</v>
      </c>
      <c r="C23" s="515"/>
      <c r="D23" s="234" t="s">
        <v>133</v>
      </c>
      <c r="E23" s="89" t="s">
        <v>133</v>
      </c>
      <c r="F23" s="234" t="s">
        <v>133</v>
      </c>
      <c r="G23" s="89" t="s">
        <v>133</v>
      </c>
      <c r="H23" s="234" t="s">
        <v>133</v>
      </c>
      <c r="I23" s="89" t="s">
        <v>133</v>
      </c>
      <c r="J23" s="234" t="s">
        <v>133</v>
      </c>
      <c r="K23" s="89" t="s">
        <v>133</v>
      </c>
      <c r="L23" s="234" t="s">
        <v>133</v>
      </c>
      <c r="M23" s="89" t="s">
        <v>133</v>
      </c>
      <c r="N23" s="234" t="s">
        <v>133</v>
      </c>
      <c r="O23" s="89" t="s">
        <v>133</v>
      </c>
      <c r="P23" s="234" t="s">
        <v>133</v>
      </c>
      <c r="Q23" s="89" t="s">
        <v>133</v>
      </c>
      <c r="R23" s="234" t="s">
        <v>133</v>
      </c>
      <c r="S23" s="89" t="s">
        <v>133</v>
      </c>
      <c r="T23" s="234">
        <v>249</v>
      </c>
      <c r="U23" s="89">
        <v>0.79</v>
      </c>
      <c r="V23" s="182">
        <v>293</v>
      </c>
      <c r="W23" s="89">
        <v>1.01</v>
      </c>
      <c r="X23" s="88"/>
      <c r="Y23" s="87"/>
      <c r="Z23" s="16"/>
    </row>
    <row r="24" spans="1:26" s="1" customFormat="1" ht="18.75" customHeight="1">
      <c r="A24" s="514"/>
      <c r="B24" s="520" t="s">
        <v>137</v>
      </c>
      <c r="C24" s="515"/>
      <c r="D24" s="234" t="s">
        <v>133</v>
      </c>
      <c r="E24" s="89" t="s">
        <v>133</v>
      </c>
      <c r="F24" s="234" t="s">
        <v>133</v>
      </c>
      <c r="G24" s="89" t="s">
        <v>133</v>
      </c>
      <c r="H24" s="234" t="s">
        <v>133</v>
      </c>
      <c r="I24" s="89" t="s">
        <v>133</v>
      </c>
      <c r="J24" s="234" t="s">
        <v>133</v>
      </c>
      <c r="K24" s="89" t="s">
        <v>133</v>
      </c>
      <c r="L24" s="234" t="s">
        <v>133</v>
      </c>
      <c r="M24" s="89" t="s">
        <v>133</v>
      </c>
      <c r="N24" s="234" t="s">
        <v>133</v>
      </c>
      <c r="O24" s="89" t="s">
        <v>133</v>
      </c>
      <c r="P24" s="234" t="s">
        <v>133</v>
      </c>
      <c r="Q24" s="89" t="s">
        <v>133</v>
      </c>
      <c r="R24" s="234" t="s">
        <v>133</v>
      </c>
      <c r="S24" s="89" t="s">
        <v>133</v>
      </c>
      <c r="T24" s="234">
        <v>84</v>
      </c>
      <c r="U24" s="89">
        <v>0.27</v>
      </c>
      <c r="V24" s="182">
        <v>124</v>
      </c>
      <c r="W24" s="89">
        <v>0.43</v>
      </c>
      <c r="X24" s="88"/>
      <c r="Y24" s="87"/>
      <c r="Z24" s="16"/>
    </row>
    <row r="25" spans="1:26" s="1" customFormat="1" ht="18.75" customHeight="1">
      <c r="A25" s="514"/>
      <c r="B25" s="520" t="s">
        <v>136</v>
      </c>
      <c r="C25" s="515"/>
      <c r="D25" s="234" t="s">
        <v>133</v>
      </c>
      <c r="E25" s="89" t="s">
        <v>133</v>
      </c>
      <c r="F25" s="234" t="s">
        <v>133</v>
      </c>
      <c r="G25" s="89" t="s">
        <v>133</v>
      </c>
      <c r="H25" s="234" t="s">
        <v>133</v>
      </c>
      <c r="I25" s="89" t="s">
        <v>133</v>
      </c>
      <c r="J25" s="234" t="s">
        <v>133</v>
      </c>
      <c r="K25" s="89" t="s">
        <v>133</v>
      </c>
      <c r="L25" s="234" t="s">
        <v>133</v>
      </c>
      <c r="M25" s="89" t="s">
        <v>133</v>
      </c>
      <c r="N25" s="234" t="s">
        <v>133</v>
      </c>
      <c r="O25" s="89" t="s">
        <v>133</v>
      </c>
      <c r="P25" s="234" t="s">
        <v>133</v>
      </c>
      <c r="Q25" s="89" t="s">
        <v>133</v>
      </c>
      <c r="R25" s="234" t="s">
        <v>133</v>
      </c>
      <c r="S25" s="89" t="s">
        <v>133</v>
      </c>
      <c r="T25" s="234">
        <v>39</v>
      </c>
      <c r="U25" s="89">
        <v>0.12</v>
      </c>
      <c r="V25" s="182">
        <v>119</v>
      </c>
      <c r="W25" s="89">
        <v>0.41</v>
      </c>
      <c r="X25" s="88"/>
      <c r="Y25" s="87"/>
      <c r="Z25" s="16"/>
    </row>
    <row r="26" spans="1:26" s="1" customFormat="1" ht="18.75" customHeight="1">
      <c r="A26" s="514"/>
      <c r="B26" s="520" t="s">
        <v>135</v>
      </c>
      <c r="C26" s="515"/>
      <c r="D26" s="234" t="s">
        <v>133</v>
      </c>
      <c r="E26" s="89" t="s">
        <v>133</v>
      </c>
      <c r="F26" s="234" t="s">
        <v>133</v>
      </c>
      <c r="G26" s="89" t="s">
        <v>133</v>
      </c>
      <c r="H26" s="234" t="s">
        <v>133</v>
      </c>
      <c r="I26" s="89" t="s">
        <v>133</v>
      </c>
      <c r="J26" s="234" t="s">
        <v>133</v>
      </c>
      <c r="K26" s="89" t="s">
        <v>133</v>
      </c>
      <c r="L26" s="234" t="s">
        <v>133</v>
      </c>
      <c r="M26" s="89" t="s">
        <v>133</v>
      </c>
      <c r="N26" s="234" t="s">
        <v>133</v>
      </c>
      <c r="O26" s="89" t="s">
        <v>133</v>
      </c>
      <c r="P26" s="234" t="s">
        <v>133</v>
      </c>
      <c r="Q26" s="89" t="s">
        <v>133</v>
      </c>
      <c r="R26" s="234" t="s">
        <v>133</v>
      </c>
      <c r="S26" s="89" t="s">
        <v>133</v>
      </c>
      <c r="T26" s="234">
        <v>52</v>
      </c>
      <c r="U26" s="89">
        <v>0.17</v>
      </c>
      <c r="V26" s="182">
        <v>90</v>
      </c>
      <c r="W26" s="89">
        <v>0.31</v>
      </c>
      <c r="X26" s="88"/>
      <c r="Y26" s="87"/>
      <c r="Z26" s="16"/>
    </row>
    <row r="27" spans="1:26" s="1" customFormat="1" ht="18.75" customHeight="1">
      <c r="A27" s="514"/>
      <c r="B27" s="520" t="s">
        <v>134</v>
      </c>
      <c r="C27" s="515"/>
      <c r="D27" s="234" t="s">
        <v>133</v>
      </c>
      <c r="E27" s="89" t="s">
        <v>133</v>
      </c>
      <c r="F27" s="234" t="s">
        <v>133</v>
      </c>
      <c r="G27" s="89" t="s">
        <v>133</v>
      </c>
      <c r="H27" s="234" t="s">
        <v>133</v>
      </c>
      <c r="I27" s="89" t="s">
        <v>133</v>
      </c>
      <c r="J27" s="234" t="s">
        <v>133</v>
      </c>
      <c r="K27" s="89" t="s">
        <v>133</v>
      </c>
      <c r="L27" s="234" t="s">
        <v>133</v>
      </c>
      <c r="M27" s="89" t="s">
        <v>133</v>
      </c>
      <c r="N27" s="234" t="s">
        <v>133</v>
      </c>
      <c r="O27" s="89" t="s">
        <v>133</v>
      </c>
      <c r="P27" s="234" t="s">
        <v>133</v>
      </c>
      <c r="Q27" s="89" t="s">
        <v>133</v>
      </c>
      <c r="R27" s="234" t="s">
        <v>133</v>
      </c>
      <c r="S27" s="89" t="s">
        <v>133</v>
      </c>
      <c r="T27" s="234">
        <v>11</v>
      </c>
      <c r="U27" s="89">
        <v>0.04</v>
      </c>
      <c r="V27" s="182">
        <v>9</v>
      </c>
      <c r="W27" s="89">
        <v>0.03</v>
      </c>
      <c r="X27" s="88"/>
      <c r="Y27" s="87"/>
      <c r="Z27" s="16"/>
    </row>
    <row r="28" spans="1:26" s="11" customFormat="1" ht="18.75" customHeight="1">
      <c r="A28" s="515" t="s">
        <v>128</v>
      </c>
      <c r="B28" s="509"/>
      <c r="C28" s="509"/>
      <c r="D28" s="122">
        <v>4374</v>
      </c>
      <c r="E28" s="231">
        <v>12.06</v>
      </c>
      <c r="F28" s="122">
        <v>3817</v>
      </c>
      <c r="G28" s="231">
        <v>10.3</v>
      </c>
      <c r="H28" s="122">
        <v>3300</v>
      </c>
      <c r="I28" s="231">
        <v>9.86</v>
      </c>
      <c r="J28" s="122">
        <v>3376</v>
      </c>
      <c r="K28" s="231">
        <v>9.76</v>
      </c>
      <c r="L28" s="122">
        <v>3497</v>
      </c>
      <c r="M28" s="231">
        <v>10.31</v>
      </c>
      <c r="N28" s="182">
        <v>3237</v>
      </c>
      <c r="O28" s="42">
        <v>10.26</v>
      </c>
      <c r="P28" s="182">
        <v>2937</v>
      </c>
      <c r="Q28" s="42">
        <v>9.1199999999999992</v>
      </c>
      <c r="R28" s="233">
        <v>2336</v>
      </c>
      <c r="S28" s="42">
        <v>7.29</v>
      </c>
      <c r="T28" s="233">
        <v>1916</v>
      </c>
      <c r="U28" s="42">
        <v>6.1</v>
      </c>
      <c r="V28" s="182">
        <v>1634</v>
      </c>
      <c r="W28" s="42">
        <v>5.61</v>
      </c>
      <c r="Z28" s="26"/>
    </row>
    <row r="29" spans="1:26" s="11" customFormat="1" ht="18.75" customHeight="1">
      <c r="A29" s="515" t="s">
        <v>127</v>
      </c>
      <c r="B29" s="509"/>
      <c r="C29" s="509"/>
      <c r="D29" s="122">
        <v>1955</v>
      </c>
      <c r="E29" s="231">
        <v>5.39</v>
      </c>
      <c r="F29" s="122">
        <v>1657</v>
      </c>
      <c r="G29" s="231">
        <v>4.47</v>
      </c>
      <c r="H29" s="200">
        <v>1328</v>
      </c>
      <c r="I29" s="231">
        <v>3.97</v>
      </c>
      <c r="J29" s="122">
        <v>1725</v>
      </c>
      <c r="K29" s="231">
        <v>4.99</v>
      </c>
      <c r="L29" s="122">
        <v>2052</v>
      </c>
      <c r="M29" s="231">
        <v>6.05</v>
      </c>
      <c r="N29" s="182">
        <v>1793</v>
      </c>
      <c r="O29" s="42">
        <v>5.68</v>
      </c>
      <c r="P29" s="182">
        <v>1297</v>
      </c>
      <c r="Q29" s="42">
        <v>4.03</v>
      </c>
      <c r="R29" s="233">
        <v>1109</v>
      </c>
      <c r="S29" s="42">
        <v>3.46</v>
      </c>
      <c r="T29" s="233">
        <v>694</v>
      </c>
      <c r="U29" s="42">
        <v>2.21</v>
      </c>
      <c r="V29" s="182">
        <v>610</v>
      </c>
      <c r="W29" s="42">
        <v>2.09</v>
      </c>
    </row>
    <row r="30" spans="1:26" s="11" customFormat="1" ht="18.75" customHeight="1">
      <c r="A30" s="517" t="s">
        <v>132</v>
      </c>
      <c r="B30" s="517"/>
      <c r="C30" s="517"/>
      <c r="D30" s="122">
        <v>483</v>
      </c>
      <c r="E30" s="231">
        <v>1.33</v>
      </c>
      <c r="F30" s="122">
        <v>244</v>
      </c>
      <c r="G30" s="231">
        <v>0.66</v>
      </c>
      <c r="H30" s="122">
        <v>113</v>
      </c>
      <c r="I30" s="231">
        <v>0.34</v>
      </c>
      <c r="J30" s="122">
        <v>86</v>
      </c>
      <c r="K30" s="231">
        <v>0.25</v>
      </c>
      <c r="L30" s="122">
        <v>90</v>
      </c>
      <c r="M30" s="231">
        <v>0.27</v>
      </c>
      <c r="N30" s="182">
        <v>146</v>
      </c>
      <c r="O30" s="42">
        <v>0.46</v>
      </c>
      <c r="P30" s="182">
        <v>188</v>
      </c>
      <c r="Q30" s="42">
        <v>0.57999999999999996</v>
      </c>
      <c r="R30" s="233">
        <v>202</v>
      </c>
      <c r="S30" s="42">
        <v>0.63</v>
      </c>
      <c r="T30" s="233">
        <v>81</v>
      </c>
      <c r="U30" s="42">
        <v>0.26</v>
      </c>
      <c r="V30" s="182">
        <v>38</v>
      </c>
      <c r="W30" s="42">
        <v>0.13</v>
      </c>
    </row>
    <row r="31" spans="1:26" s="11" customFormat="1" ht="18.75" customHeight="1">
      <c r="A31" s="513" t="s">
        <v>131</v>
      </c>
      <c r="B31" s="513"/>
      <c r="C31" s="513"/>
      <c r="D31" s="198">
        <v>942</v>
      </c>
      <c r="E31" s="235">
        <v>2.6</v>
      </c>
      <c r="F31" s="198">
        <v>515</v>
      </c>
      <c r="G31" s="235">
        <v>1.39</v>
      </c>
      <c r="H31" s="198">
        <v>16</v>
      </c>
      <c r="I31" s="235">
        <v>0.05</v>
      </c>
      <c r="J31" s="198">
        <v>14</v>
      </c>
      <c r="K31" s="235">
        <v>0.04</v>
      </c>
      <c r="L31" s="198">
        <v>8</v>
      </c>
      <c r="M31" s="235">
        <v>0.02</v>
      </c>
      <c r="N31" s="183">
        <v>26</v>
      </c>
      <c r="O31" s="86">
        <v>0.08</v>
      </c>
      <c r="P31" s="183">
        <v>181</v>
      </c>
      <c r="Q31" s="86">
        <v>0.56000000000000005</v>
      </c>
      <c r="R31" s="236">
        <v>138</v>
      </c>
      <c r="S31" s="86">
        <v>0.43</v>
      </c>
      <c r="T31" s="236">
        <v>167</v>
      </c>
      <c r="U31" s="86">
        <v>0.53</v>
      </c>
      <c r="V31" s="183">
        <v>74</v>
      </c>
      <c r="W31" s="86">
        <v>0.25</v>
      </c>
    </row>
    <row r="32" spans="1:26" s="83" customFormat="1" ht="14.25">
      <c r="A32" s="516" t="s">
        <v>130</v>
      </c>
      <c r="B32" s="516"/>
      <c r="C32" s="516"/>
      <c r="D32" s="516"/>
      <c r="E32" s="84"/>
      <c r="F32" s="85"/>
      <c r="G32" s="84"/>
      <c r="H32" s="85"/>
      <c r="I32" s="84"/>
      <c r="J32" s="85"/>
      <c r="K32" s="84"/>
      <c r="L32" s="85"/>
      <c r="M32" s="84"/>
      <c r="N32" s="85"/>
      <c r="O32" s="84"/>
      <c r="P32" s="85"/>
      <c r="Q32" s="84"/>
      <c r="R32" s="85"/>
      <c r="S32" s="84"/>
      <c r="T32" s="85"/>
      <c r="U32" s="84"/>
      <c r="V32" s="85"/>
      <c r="W32" s="84"/>
    </row>
    <row r="33" spans="1:23" ht="46.5" customHeight="1">
      <c r="A33" s="512" t="s">
        <v>129</v>
      </c>
      <c r="B33" s="512"/>
      <c r="C33" s="512"/>
      <c r="D33" s="512"/>
      <c r="E33" s="512"/>
      <c r="F33" s="512"/>
      <c r="G33" s="512"/>
      <c r="H33" s="512"/>
      <c r="I33" s="512"/>
    </row>
    <row r="34" spans="1:23" s="78" customFormat="1" ht="18.600000000000001" customHeight="1">
      <c r="A34" s="82"/>
      <c r="B34" s="81"/>
      <c r="C34" s="81"/>
      <c r="N34" s="80"/>
      <c r="O34" s="79"/>
      <c r="P34" s="80"/>
      <c r="Q34" s="79"/>
      <c r="R34" s="80"/>
      <c r="S34" s="79"/>
      <c r="T34" s="80"/>
      <c r="U34" s="79"/>
      <c r="V34" s="80"/>
      <c r="W34" s="79"/>
    </row>
    <row r="35" spans="1:23" s="9" customFormat="1" ht="18.600000000000001" customHeight="1">
      <c r="A35" s="77"/>
      <c r="B35" s="75"/>
      <c r="C35" s="76"/>
      <c r="D35" s="73"/>
      <c r="E35" s="72"/>
      <c r="F35" s="72"/>
      <c r="G35" s="72"/>
      <c r="H35" s="72"/>
      <c r="I35" s="72"/>
      <c r="J35" s="72"/>
      <c r="K35" s="72"/>
      <c r="L35" s="72"/>
      <c r="M35" s="72"/>
      <c r="N35" s="74"/>
      <c r="O35" s="68"/>
      <c r="P35" s="69"/>
      <c r="Q35" s="68"/>
      <c r="R35" s="69"/>
      <c r="S35" s="68"/>
      <c r="T35" s="69"/>
      <c r="U35" s="68"/>
      <c r="V35" s="69"/>
      <c r="W35" s="68"/>
    </row>
    <row r="36" spans="1:23" s="9" customFormat="1" ht="18.600000000000001" customHeight="1">
      <c r="C36" s="71"/>
      <c r="D36" s="69"/>
      <c r="E36" s="70"/>
      <c r="F36" s="70"/>
      <c r="G36" s="70"/>
      <c r="H36" s="70"/>
      <c r="I36" s="70"/>
      <c r="J36" s="70"/>
      <c r="K36" s="70"/>
      <c r="L36" s="70"/>
      <c r="M36" s="70"/>
      <c r="N36" s="69"/>
      <c r="O36" s="68"/>
      <c r="P36" s="69"/>
      <c r="Q36" s="68"/>
      <c r="R36" s="69"/>
      <c r="S36" s="68"/>
      <c r="T36" s="69"/>
      <c r="U36" s="68"/>
      <c r="V36" s="69"/>
      <c r="W36" s="68"/>
    </row>
    <row r="37" spans="1:23" s="9" customFormat="1" ht="18.600000000000001" customHeight="1">
      <c r="A37" s="71"/>
      <c r="C37" s="71"/>
      <c r="D37" s="73"/>
      <c r="E37" s="72"/>
      <c r="F37" s="72"/>
      <c r="G37" s="72"/>
      <c r="H37" s="72"/>
      <c r="I37" s="72"/>
      <c r="J37" s="72"/>
      <c r="K37" s="72"/>
      <c r="L37" s="72"/>
      <c r="M37" s="72"/>
      <c r="N37" s="69"/>
      <c r="O37" s="68"/>
      <c r="P37" s="69"/>
      <c r="Q37" s="68"/>
      <c r="R37" s="69"/>
      <c r="S37" s="68"/>
      <c r="T37" s="69"/>
      <c r="U37" s="68"/>
      <c r="V37" s="69"/>
      <c r="W37" s="68"/>
    </row>
    <row r="38" spans="1:23" s="9" customFormat="1" ht="18.600000000000001" customHeight="1">
      <c r="C38" s="71"/>
      <c r="D38" s="69"/>
      <c r="E38" s="70"/>
      <c r="F38" s="70"/>
      <c r="G38" s="70"/>
      <c r="H38" s="70"/>
      <c r="I38" s="70"/>
      <c r="J38" s="70"/>
      <c r="K38" s="70"/>
      <c r="L38" s="70"/>
      <c r="M38" s="70"/>
      <c r="N38" s="69"/>
      <c r="O38" s="68"/>
      <c r="P38" s="69"/>
      <c r="Q38" s="68"/>
      <c r="R38" s="69"/>
      <c r="S38" s="68"/>
      <c r="T38" s="69"/>
      <c r="U38" s="68"/>
      <c r="V38" s="69"/>
      <c r="W38" s="68"/>
    </row>
    <row r="39" spans="1:23" s="9" customFormat="1" ht="18.600000000000001" customHeight="1">
      <c r="A39" s="71"/>
      <c r="C39" s="71"/>
      <c r="D39" s="73"/>
      <c r="E39" s="72"/>
      <c r="F39" s="72"/>
      <c r="G39" s="72"/>
      <c r="H39" s="72"/>
      <c r="I39" s="72"/>
      <c r="J39" s="72"/>
      <c r="K39" s="72"/>
      <c r="L39" s="72"/>
      <c r="M39" s="72"/>
      <c r="N39" s="69"/>
      <c r="O39" s="68"/>
      <c r="P39" s="69"/>
      <c r="Q39" s="68"/>
      <c r="R39" s="69"/>
      <c r="S39" s="68"/>
      <c r="T39" s="69"/>
      <c r="U39" s="68"/>
      <c r="V39" s="69"/>
      <c r="W39" s="68"/>
    </row>
    <row r="40" spans="1:23" s="9" customFormat="1" ht="18.600000000000001" customHeight="1">
      <c r="C40" s="71"/>
      <c r="D40" s="69"/>
      <c r="E40" s="70"/>
      <c r="F40" s="70"/>
      <c r="G40" s="70"/>
      <c r="H40" s="70"/>
      <c r="I40" s="70"/>
      <c r="J40" s="70"/>
      <c r="K40" s="70"/>
      <c r="L40" s="70"/>
      <c r="M40" s="70"/>
      <c r="N40" s="69"/>
      <c r="O40" s="68"/>
      <c r="P40" s="68"/>
      <c r="Q40" s="68"/>
      <c r="R40" s="68"/>
      <c r="S40" s="68"/>
      <c r="T40" s="68"/>
      <c r="U40" s="68"/>
      <c r="V40" s="68"/>
      <c r="W40" s="68"/>
    </row>
    <row r="41" spans="1:23" s="9" customFormat="1" ht="18.600000000000001" customHeight="1">
      <c r="A41" s="71"/>
      <c r="C41" s="71"/>
      <c r="D41" s="73"/>
      <c r="E41" s="72"/>
      <c r="F41" s="72"/>
      <c r="G41" s="72"/>
      <c r="H41" s="72"/>
      <c r="I41" s="72"/>
      <c r="J41" s="72"/>
      <c r="K41" s="72"/>
      <c r="L41" s="72"/>
      <c r="M41" s="72"/>
      <c r="O41" s="68"/>
      <c r="P41" s="69"/>
      <c r="Q41" s="68"/>
      <c r="R41" s="69"/>
      <c r="S41" s="68"/>
      <c r="T41" s="69"/>
      <c r="U41" s="68"/>
      <c r="V41" s="69"/>
      <c r="W41" s="68"/>
    </row>
    <row r="42" spans="1:23" s="9" customFormat="1" ht="18.600000000000001" customHeight="1">
      <c r="C42" s="71"/>
      <c r="D42" s="69"/>
      <c r="E42" s="70"/>
      <c r="F42" s="70"/>
      <c r="G42" s="70"/>
      <c r="H42" s="70"/>
      <c r="I42" s="70"/>
      <c r="J42" s="70"/>
      <c r="K42" s="70"/>
      <c r="L42" s="70"/>
      <c r="M42" s="70"/>
      <c r="N42" s="69"/>
      <c r="O42" s="68"/>
      <c r="P42" s="69"/>
      <c r="Q42" s="68"/>
      <c r="R42" s="69"/>
      <c r="S42" s="68"/>
      <c r="T42" s="69"/>
      <c r="U42" s="68"/>
      <c r="V42" s="69"/>
      <c r="W42" s="68"/>
    </row>
    <row r="43" spans="1:23" ht="18.600000000000001" customHeight="1"/>
  </sheetData>
  <mergeCells count="35">
    <mergeCell ref="A5:A7"/>
    <mergeCell ref="A1:W1"/>
    <mergeCell ref="A21:A27"/>
    <mergeCell ref="B21:C21"/>
    <mergeCell ref="B22:C22"/>
    <mergeCell ref="B23:C23"/>
    <mergeCell ref="B24:C24"/>
    <mergeCell ref="B25:C25"/>
    <mergeCell ref="B26:C26"/>
    <mergeCell ref="B27:C27"/>
    <mergeCell ref="V2:W2"/>
    <mergeCell ref="A2:C3"/>
    <mergeCell ref="A4:C4"/>
    <mergeCell ref="T2:U2"/>
    <mergeCell ref="H2:I2"/>
    <mergeCell ref="J2:K2"/>
    <mergeCell ref="A33:I33"/>
    <mergeCell ref="A31:C31"/>
    <mergeCell ref="A8:A20"/>
    <mergeCell ref="B8:C8"/>
    <mergeCell ref="B9:B14"/>
    <mergeCell ref="B15:B20"/>
    <mergeCell ref="A28:C28"/>
    <mergeCell ref="A29:C29"/>
    <mergeCell ref="A32:D32"/>
    <mergeCell ref="A30:C30"/>
    <mergeCell ref="B7:C7"/>
    <mergeCell ref="P2:Q2"/>
    <mergeCell ref="L2:M2"/>
    <mergeCell ref="R2:S2"/>
    <mergeCell ref="F2:G2"/>
    <mergeCell ref="D2:E2"/>
    <mergeCell ref="B5:C5"/>
    <mergeCell ref="B6:C6"/>
    <mergeCell ref="N2:O2"/>
  </mergeCells>
  <phoneticPr fontId="1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42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7"/>
  <sheetViews>
    <sheetView showGridLines="0" zoomScale="60" zoomScaleNormal="60" workbookViewId="0">
      <selection sqref="A1:B1"/>
    </sheetView>
  </sheetViews>
  <sheetFormatPr defaultColWidth="6.125" defaultRowHeight="15.75"/>
  <cols>
    <col min="1" max="1" width="10.125" style="90" customWidth="1"/>
    <col min="2" max="2" width="25.875" style="63" customWidth="1"/>
    <col min="3" max="3" width="16.625" style="63" customWidth="1"/>
    <col min="4" max="16384" width="6.125" style="63"/>
  </cols>
  <sheetData>
    <row r="1" spans="1:4" s="96" customFormat="1" ht="19.5" customHeight="1">
      <c r="A1" s="526" t="s">
        <v>161</v>
      </c>
      <c r="B1" s="526"/>
      <c r="C1" s="97"/>
    </row>
    <row r="2" spans="1:4" ht="18.75" customHeight="1">
      <c r="A2" s="95"/>
      <c r="B2" s="241" t="s">
        <v>331</v>
      </c>
      <c r="C2" s="65"/>
    </row>
    <row r="3" spans="1:4" ht="18.75" customHeight="1">
      <c r="A3" s="237" t="s">
        <v>160</v>
      </c>
      <c r="B3" s="238">
        <v>4880102556</v>
      </c>
      <c r="C3" s="65"/>
    </row>
    <row r="4" spans="1:4" ht="18.75" customHeight="1">
      <c r="A4" s="237" t="s">
        <v>157</v>
      </c>
      <c r="B4" s="239">
        <v>4261445068</v>
      </c>
      <c r="C4" s="65"/>
    </row>
    <row r="5" spans="1:4" ht="18.75" customHeight="1">
      <c r="A5" s="237" t="s">
        <v>156</v>
      </c>
      <c r="B5" s="239">
        <v>3705831144</v>
      </c>
      <c r="C5" s="65"/>
    </row>
    <row r="6" spans="1:4" ht="18.75" customHeight="1">
      <c r="A6" s="237" t="s">
        <v>155</v>
      </c>
      <c r="B6" s="239">
        <v>3379822624</v>
      </c>
      <c r="C6" s="65"/>
    </row>
    <row r="7" spans="1:4" ht="18.75" customHeight="1">
      <c r="A7" s="237" t="s">
        <v>154</v>
      </c>
      <c r="B7" s="239">
        <v>3560788279</v>
      </c>
      <c r="C7" s="65"/>
    </row>
    <row r="8" spans="1:4" ht="18.75" customHeight="1">
      <c r="A8" s="237" t="s">
        <v>153</v>
      </c>
      <c r="B8" s="239">
        <v>3831614687</v>
      </c>
      <c r="C8" s="65"/>
    </row>
    <row r="9" spans="1:4" ht="18.75" customHeight="1">
      <c r="A9" s="237" t="s">
        <v>152</v>
      </c>
      <c r="B9" s="239">
        <v>4047910039</v>
      </c>
      <c r="C9" s="65"/>
    </row>
    <row r="10" spans="1:4" ht="18.75" customHeight="1">
      <c r="A10" s="237" t="s">
        <v>151</v>
      </c>
      <c r="B10" s="239">
        <v>3969141892</v>
      </c>
      <c r="C10" s="65"/>
    </row>
    <row r="11" spans="1:4" ht="18.75" customHeight="1">
      <c r="A11" s="237" t="s">
        <v>150</v>
      </c>
      <c r="B11" s="239">
        <v>4293483761</v>
      </c>
      <c r="C11" s="65"/>
    </row>
    <row r="12" spans="1:4" ht="18.75" customHeight="1">
      <c r="A12" s="237" t="s">
        <v>149</v>
      </c>
      <c r="B12" s="240">
        <v>4255063324</v>
      </c>
      <c r="C12" s="65"/>
    </row>
    <row r="13" spans="1:4">
      <c r="A13" s="524" t="s">
        <v>159</v>
      </c>
      <c r="B13" s="525"/>
      <c r="C13" s="65"/>
    </row>
    <row r="14" spans="1:4">
      <c r="A14" s="94"/>
      <c r="B14" s="92"/>
      <c r="C14" s="65"/>
      <c r="D14" s="65"/>
    </row>
    <row r="15" spans="1:4">
      <c r="A15" s="93"/>
      <c r="B15" s="92"/>
      <c r="D15" s="65"/>
    </row>
    <row r="16" spans="1:4">
      <c r="A16" s="93"/>
      <c r="B16" s="92"/>
    </row>
    <row r="17" spans="2:2" s="90" customFormat="1">
      <c r="B17" s="91"/>
    </row>
  </sheetData>
  <mergeCells count="2">
    <mergeCell ref="A13:B13"/>
    <mergeCell ref="A1:B1"/>
  </mergeCells>
  <phoneticPr fontId="1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11" orientation="landscape" r:id="rId1"/>
  <headerFooter differentOddEven="1" scaleWithDoc="0">
    <oddHeader>&amp;L&amp;"Times New Roman,標準"&amp;8 107&amp;"標楷體,標準"年犯罪狀況及其分析</oddHeader>
    <evenHeader>&amp;R&amp;"標楷體,標準"&amp;8第一篇　&amp;"Times New Roman,標準"107&amp;"標楷體,標準"年犯罪狀況及近&amp;"Times New Roman,標準"10&amp;"標楷體,標準"年犯罪趨勢分析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99CB94CB91197445B96F548C8EA39553" ma:contentTypeVersion="10" ma:contentTypeDescription="建立新的文件。" ma:contentTypeScope="" ma:versionID="54d4b77404842950c11ab7daa010af32">
  <xsd:schema xmlns:xsd="http://www.w3.org/2001/XMLSchema" xmlns:xs="http://www.w3.org/2001/XMLSchema" xmlns:p="http://schemas.microsoft.com/office/2006/metadata/properties" xmlns:ns3="0b18f7c4-ce05-4010-99d6-62ac43eef436" targetNamespace="http://schemas.microsoft.com/office/2006/metadata/properties" ma:root="true" ma:fieldsID="e692d6cabbba95f295be0a55ba9b7ba4" ns3:_="">
    <xsd:import namespace="0b18f7c4-ce05-4010-99d6-62ac43eef4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8f7c4-ce05-4010-99d6-62ac43eef4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048FC5-C8DC-4F0A-993D-E765302AF4FC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0b18f7c4-ce05-4010-99d6-62ac43eef43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8FFDB3A-6F60-4E99-B57E-04888CF72B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1D5CED-3B43-4FA2-8B8F-F3B9D5B1D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18f7c4-ce05-4010-99d6-62ac43eef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已命名的範圍</vt:lpstr>
      </vt:variant>
      <vt:variant>
        <vt:i4>21</vt:i4>
      </vt:variant>
    </vt:vector>
  </HeadingPairs>
  <TitlesOfParts>
    <vt:vector size="43" baseType="lpstr">
      <vt:lpstr>1-1-1、1-1-2</vt:lpstr>
      <vt:lpstr> 1-1-3</vt:lpstr>
      <vt:lpstr>1-1-4</vt:lpstr>
      <vt:lpstr>1-2-1</vt:lpstr>
      <vt:lpstr>1-2-2</vt:lpstr>
      <vt:lpstr>1-2-3</vt:lpstr>
      <vt:lpstr>1-2-3(續)</vt:lpstr>
      <vt:lpstr>1-2-4</vt:lpstr>
      <vt:lpstr>1-2-5</vt:lpstr>
      <vt:lpstr>1-2-6</vt:lpstr>
      <vt:lpstr>1-2-7</vt:lpstr>
      <vt:lpstr>1-3-1</vt:lpstr>
      <vt:lpstr>1-3-2</vt:lpstr>
      <vt:lpstr>1-3-3、1-3-4</vt:lpstr>
      <vt:lpstr>1-3-5</vt:lpstr>
      <vt:lpstr>1-3-6、1-3-7</vt:lpstr>
      <vt:lpstr>1-4-1</vt:lpstr>
      <vt:lpstr>1-4-2</vt:lpstr>
      <vt:lpstr>1-4-3</vt:lpstr>
      <vt:lpstr>1-4-4</vt:lpstr>
      <vt:lpstr>1-4-5</vt:lpstr>
      <vt:lpstr>1-4-6</vt:lpstr>
      <vt:lpstr>' 1-1-3'!Print_Area</vt:lpstr>
      <vt:lpstr>'1-1-1、1-1-2'!Print_Area</vt:lpstr>
      <vt:lpstr>'1-1-4'!Print_Area</vt:lpstr>
      <vt:lpstr>'1-2-1'!Print_Area</vt:lpstr>
      <vt:lpstr>'1-2-2'!Print_Area</vt:lpstr>
      <vt:lpstr>'1-2-3'!Print_Area</vt:lpstr>
      <vt:lpstr>'1-2-3(續)'!Print_Area</vt:lpstr>
      <vt:lpstr>'1-2-4'!Print_Area</vt:lpstr>
      <vt:lpstr>'1-2-5'!Print_Area</vt:lpstr>
      <vt:lpstr>'1-2-6'!Print_Area</vt:lpstr>
      <vt:lpstr>'1-3-1'!Print_Area</vt:lpstr>
      <vt:lpstr>'1-3-2'!Print_Area</vt:lpstr>
      <vt:lpstr>'1-3-3、1-3-4'!Print_Area</vt:lpstr>
      <vt:lpstr>'1-3-5'!Print_Area</vt:lpstr>
      <vt:lpstr>'1-3-6、1-3-7'!Print_Area</vt:lpstr>
      <vt:lpstr>'1-4-1'!Print_Area</vt:lpstr>
      <vt:lpstr>'1-4-2'!Print_Area</vt:lpstr>
      <vt:lpstr>'1-4-3'!Print_Area</vt:lpstr>
      <vt:lpstr>'1-4-4'!Print_Area</vt:lpstr>
      <vt:lpstr>'1-4-5'!Print_Area</vt:lpstr>
      <vt:lpstr>'1-4-6'!Print_Area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C</dc:creator>
  <cp:lastModifiedBy>蔡宜家</cp:lastModifiedBy>
  <cp:lastPrinted>2021-11-04T03:50:23Z</cp:lastPrinted>
  <dcterms:created xsi:type="dcterms:W3CDTF">2021-06-17T09:57:38Z</dcterms:created>
  <dcterms:modified xsi:type="dcterms:W3CDTF">2021-11-29T15:35:18Z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0x01010099CB94CB91197445B96F548C8EA39553</vt:lpwstr>
  </property>
</Properties>
</file>