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10年犯罪狀況及其分析\完稿\"/>
    </mc:Choice>
  </mc:AlternateContent>
  <bookViews>
    <workbookView xWindow="7800" yWindow="1875" windowWidth="17430" windowHeight="9045" tabRatio="891"/>
  </bookViews>
  <sheets>
    <sheet name="1-1-1、1-1-2" sheetId="38" r:id="rId1"/>
    <sheet name=" 1-1-3" sheetId="2" r:id="rId2"/>
    <sheet name="1-1-4" sheetId="3" r:id="rId3"/>
    <sheet name="1-2-1" sheetId="4" r:id="rId4"/>
    <sheet name="1-2-2" sheetId="24" r:id="rId5"/>
    <sheet name="1-2-3" sheetId="25" r:id="rId6"/>
    <sheet name="1-2-4" sheetId="8" r:id="rId7"/>
    <sheet name="1-2-5" sheetId="39" r:id="rId8"/>
    <sheet name="1-2-6" sheetId="9" r:id="rId9"/>
    <sheet name="1-2-7" sheetId="10" r:id="rId10"/>
    <sheet name="1-2-8" sheetId="11" r:id="rId11"/>
    <sheet name="1-3-1" sheetId="12" r:id="rId12"/>
    <sheet name="1-3-2" sheetId="13" r:id="rId13"/>
    <sheet name="1-3-3、1-3-4" sheetId="14" r:id="rId14"/>
    <sheet name="1-3-5" sheetId="15" r:id="rId15"/>
    <sheet name="1-3-6、1-3-7" sheetId="16" r:id="rId16"/>
    <sheet name="1-4-1" sheetId="30" r:id="rId17"/>
    <sheet name="1-4-2" sheetId="31" r:id="rId18"/>
    <sheet name="1-4-3" sheetId="32" r:id="rId19"/>
    <sheet name="1-4-4" sheetId="33" r:id="rId20"/>
    <sheet name="1-4-5" sheetId="34" r:id="rId21"/>
    <sheet name="1-4-6" sheetId="23" r:id="rId22"/>
  </sheets>
  <definedNames>
    <definedName name="_xlnm.Print_Area" localSheetId="1">' 1-1-3'!$A$1:$O$33</definedName>
    <definedName name="_xlnm.Print_Area" localSheetId="0">'1-1-1、1-1-2'!$A$1:$S$30</definedName>
    <definedName name="_xlnm.Print_Area" localSheetId="2">'1-1-4'!$A$1:$I$15</definedName>
    <definedName name="_xlnm.Print_Area" localSheetId="3">'1-2-1'!$A$1:$U$48</definedName>
    <definedName name="_xlnm.Print_Area" localSheetId="4">'1-2-2'!$A$1:$I$46</definedName>
    <definedName name="_xlnm.Print_Area" localSheetId="5">'1-2-3'!$A$1:$P$46</definedName>
    <definedName name="_xlnm.Print_Area" localSheetId="6">'1-2-4'!$A$1:$W$33</definedName>
    <definedName name="_xlnm.Print_Area" localSheetId="8">'1-2-6'!$A$1:$B$13</definedName>
    <definedName name="_xlnm.Print_Area" localSheetId="9">'1-2-7'!$A$1:$K$25</definedName>
    <definedName name="_xlnm.Print_Area" localSheetId="11">'1-3-1'!$A$1:$P$29</definedName>
    <definedName name="_xlnm.Print_Area" localSheetId="12">'1-3-2'!$A$1:$V$47</definedName>
    <definedName name="_xlnm.Print_Area" localSheetId="13">'1-3-3、1-3-4'!$A$1:$U$38</definedName>
    <definedName name="_xlnm.Print_Area" localSheetId="14">'1-3-5'!$A$1:$F$16</definedName>
    <definedName name="_xlnm.Print_Area" localSheetId="15">'1-3-6、1-3-7'!$A$1:$K$50</definedName>
    <definedName name="_xlnm.Print_Area" localSheetId="16">'1-4-1'!$A$1:$G$14</definedName>
    <definedName name="_xlnm.Print_Area" localSheetId="17">'1-4-2'!$A$1:$G$15</definedName>
    <definedName name="_xlnm.Print_Area" localSheetId="18">'1-4-3'!$A$1:$G$15</definedName>
    <definedName name="_xlnm.Print_Area" localSheetId="19">'1-4-4'!$A$1:$G$15</definedName>
    <definedName name="_xlnm.Print_Area" localSheetId="20">'1-4-5'!$A$1:$G$15</definedName>
    <definedName name="_xlnm.Print_Area" localSheetId="21">'1-4-6'!$A$1:$F$11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5" i="25" l="1"/>
  <c r="AD45" i="25"/>
  <c r="AC45" i="25"/>
  <c r="D8" i="33" l="1"/>
  <c r="F11" i="33"/>
  <c r="C11" i="33"/>
  <c r="G11" i="33"/>
  <c r="B12" i="33"/>
  <c r="B11" i="33"/>
  <c r="D10" i="33"/>
  <c r="D9" i="33"/>
  <c r="D7" i="33"/>
  <c r="D5" i="33"/>
  <c r="D4" i="33"/>
  <c r="E5" i="33"/>
  <c r="E4" i="33"/>
  <c r="E57" i="38" l="1"/>
  <c r="E56" i="38"/>
  <c r="E55" i="38"/>
  <c r="E54" i="38"/>
  <c r="E53" i="38"/>
  <c r="E52" i="38"/>
  <c r="E51" i="38"/>
  <c r="E50" i="38"/>
  <c r="E49" i="38"/>
  <c r="E48" i="38"/>
  <c r="G45" i="38"/>
  <c r="D45" i="38"/>
  <c r="C45" i="38"/>
  <c r="G44" i="38"/>
  <c r="D44" i="38"/>
  <c r="C44" i="38"/>
  <c r="G43" i="38"/>
  <c r="D43" i="38"/>
  <c r="C43" i="38"/>
  <c r="G42" i="38"/>
  <c r="D42" i="38"/>
  <c r="C42" i="38"/>
  <c r="G41" i="38"/>
  <c r="D41" i="38"/>
  <c r="C41" i="38"/>
  <c r="G40" i="38"/>
  <c r="D40" i="38"/>
  <c r="C40" i="38"/>
  <c r="G39" i="38"/>
  <c r="D39" i="38"/>
  <c r="C39" i="38"/>
  <c r="G38" i="38"/>
  <c r="D38" i="38"/>
  <c r="C38" i="38"/>
  <c r="G37" i="38"/>
  <c r="D37" i="38"/>
  <c r="C37" i="38"/>
  <c r="G36" i="38"/>
  <c r="D36" i="38"/>
  <c r="C36" i="38"/>
  <c r="Y6" i="38"/>
  <c r="N6" i="38" s="1"/>
  <c r="W6" i="38"/>
  <c r="J6" i="38" s="1"/>
  <c r="Y5" i="38"/>
  <c r="N5" i="38" s="1"/>
  <c r="W5" i="38"/>
  <c r="J5" i="38" s="1"/>
  <c r="Y4" i="38"/>
  <c r="N4" i="38" s="1"/>
  <c r="W4" i="38"/>
  <c r="J4" i="38" s="1"/>
  <c r="Y3" i="38"/>
  <c r="W3" i="38"/>
  <c r="J3" i="38" s="1"/>
  <c r="N3" i="38"/>
  <c r="G13" i="33" l="1"/>
  <c r="F13" i="33"/>
  <c r="E13" i="33"/>
  <c r="D13" i="33"/>
  <c r="C13" i="33"/>
  <c r="B13" i="33"/>
  <c r="G12" i="33"/>
  <c r="F12" i="33"/>
  <c r="E12" i="33"/>
  <c r="D12" i="33"/>
  <c r="C12" i="33"/>
  <c r="E11" i="33"/>
  <c r="G10" i="33"/>
  <c r="F10" i="33"/>
  <c r="E10" i="33"/>
  <c r="G9" i="33"/>
  <c r="F9" i="33"/>
  <c r="E9" i="33"/>
  <c r="G8" i="33"/>
  <c r="F8" i="33"/>
  <c r="E8" i="33"/>
  <c r="G7" i="33"/>
  <c r="F7" i="33"/>
  <c r="E7" i="33"/>
  <c r="G6" i="33"/>
  <c r="G5" i="33"/>
  <c r="F5" i="33"/>
  <c r="G4" i="33"/>
  <c r="F4" i="33"/>
  <c r="K28" i="16"/>
  <c r="K3" i="16"/>
  <c r="F19" i="12" l="1"/>
  <c r="F20" i="12"/>
  <c r="F21" i="12"/>
  <c r="F22" i="12"/>
  <c r="F23" i="12"/>
  <c r="F24" i="12"/>
  <c r="F25" i="12"/>
  <c r="F26" i="12"/>
  <c r="F27" i="12"/>
  <c r="F18" i="12"/>
  <c r="L6" i="12"/>
  <c r="L7" i="12"/>
  <c r="L8" i="12"/>
  <c r="L9" i="12"/>
  <c r="L10" i="12"/>
  <c r="L11" i="12"/>
  <c r="L12" i="12"/>
  <c r="L13" i="12"/>
  <c r="L14" i="12"/>
  <c r="L5" i="12"/>
  <c r="F6" i="12"/>
  <c r="F7" i="12"/>
  <c r="F8" i="12"/>
  <c r="F9" i="12"/>
  <c r="F10" i="12"/>
  <c r="F11" i="12"/>
  <c r="F12" i="12"/>
  <c r="F13" i="12"/>
  <c r="F14" i="12"/>
  <c r="F5" i="12"/>
  <c r="S23" i="14" l="1"/>
  <c r="R23" i="14"/>
  <c r="U23" i="14"/>
  <c r="T23" i="14"/>
  <c r="U4" i="14"/>
  <c r="T4" i="14"/>
  <c r="K47" i="11" l="1"/>
  <c r="K24" i="10"/>
  <c r="V4" i="8" l="1"/>
  <c r="W6" i="8" s="1"/>
  <c r="W24" i="8" l="1"/>
  <c r="W25" i="8"/>
  <c r="W31" i="8"/>
  <c r="W19" i="8"/>
  <c r="W30" i="8"/>
  <c r="W9" i="8"/>
  <c r="W23" i="8"/>
  <c r="W16" i="8"/>
  <c r="W27" i="8"/>
  <c r="W21" i="8"/>
  <c r="W13" i="8"/>
  <c r="W17" i="8"/>
  <c r="W8" i="8"/>
  <c r="W28" i="8"/>
  <c r="W22" i="8"/>
  <c r="W15" i="8"/>
  <c r="W5" i="8"/>
  <c r="W26" i="8"/>
  <c r="W20" i="8"/>
  <c r="W12" i="8"/>
  <c r="W29" i="8"/>
  <c r="W11" i="8"/>
  <c r="W7" i="8"/>
  <c r="W18" i="8"/>
  <c r="W14" i="8"/>
  <c r="W10" i="8"/>
  <c r="W4" i="8" l="1"/>
  <c r="U9" i="4"/>
  <c r="U6" i="4"/>
  <c r="U20" i="4"/>
  <c r="U11" i="4"/>
  <c r="U10" i="4"/>
  <c r="U21" i="4"/>
  <c r="U27" i="4"/>
  <c r="U22" i="4"/>
  <c r="U18" i="4"/>
  <c r="U17" i="4"/>
  <c r="U14" i="4"/>
  <c r="U12" i="4"/>
  <c r="U43" i="4"/>
  <c r="U29" i="4"/>
  <c r="U19" i="4"/>
  <c r="U24" i="4"/>
  <c r="U39" i="4"/>
  <c r="U25" i="4"/>
  <c r="U15" i="4"/>
  <c r="U36" i="4"/>
  <c r="U37" i="4"/>
  <c r="U40" i="4"/>
  <c r="U33" i="4"/>
  <c r="U30" i="4"/>
  <c r="U45" i="4"/>
  <c r="U41" i="4"/>
  <c r="U8" i="4"/>
  <c r="U32" i="4"/>
  <c r="U13" i="4"/>
  <c r="U34" i="4"/>
  <c r="U28" i="4"/>
  <c r="U26" i="4"/>
  <c r="U16" i="4"/>
  <c r="U44" i="4"/>
  <c r="U31" i="4"/>
  <c r="U42" i="4"/>
  <c r="U38" i="4"/>
  <c r="U35" i="4"/>
  <c r="U23" i="4"/>
  <c r="U7" i="4"/>
  <c r="U5" i="4"/>
  <c r="R46" i="4" l="1"/>
  <c r="P46" i="4"/>
  <c r="N46" i="4"/>
  <c r="O46" i="4" s="1"/>
  <c r="L46" i="4"/>
  <c r="M46" i="4" s="1"/>
  <c r="J46" i="4"/>
  <c r="K46" i="4" s="1"/>
  <c r="H46" i="4"/>
  <c r="I46" i="4" s="1"/>
  <c r="F46" i="4"/>
  <c r="G46" i="4" s="1"/>
  <c r="D46" i="4"/>
  <c r="E46" i="4" s="1"/>
  <c r="B46" i="4"/>
  <c r="C46" i="4" s="1"/>
  <c r="S44" i="4"/>
  <c r="Q44" i="4"/>
  <c r="O44" i="4"/>
  <c r="M44" i="4"/>
  <c r="K44" i="4"/>
  <c r="I44" i="4"/>
  <c r="G44" i="4"/>
  <c r="E44" i="4"/>
  <c r="C44" i="4"/>
  <c r="S43" i="4"/>
  <c r="Q43" i="4"/>
  <c r="O43" i="4"/>
  <c r="M43" i="4"/>
  <c r="K43" i="4"/>
  <c r="I43" i="4"/>
  <c r="G43" i="4"/>
  <c r="E43" i="4"/>
  <c r="C43" i="4"/>
  <c r="S41" i="4"/>
  <c r="Q41" i="4"/>
  <c r="O41" i="4"/>
  <c r="M41" i="4"/>
  <c r="K41" i="4"/>
  <c r="I41" i="4"/>
  <c r="G41" i="4"/>
  <c r="E41" i="4"/>
  <c r="C41" i="4"/>
  <c r="S45" i="4"/>
  <c r="Q45" i="4"/>
  <c r="O45" i="4"/>
  <c r="M45" i="4"/>
  <c r="K45" i="4"/>
  <c r="I45" i="4"/>
  <c r="G45" i="4"/>
  <c r="E45" i="4"/>
  <c r="C45" i="4"/>
  <c r="S39" i="4"/>
  <c r="Q39" i="4"/>
  <c r="O39" i="4"/>
  <c r="M39" i="4"/>
  <c r="K39" i="4"/>
  <c r="I39" i="4"/>
  <c r="G39" i="4"/>
  <c r="E39" i="4"/>
  <c r="C39" i="4"/>
  <c r="S40" i="4"/>
  <c r="Q40" i="4"/>
  <c r="O40" i="4"/>
  <c r="M40" i="4"/>
  <c r="K40" i="4"/>
  <c r="I40" i="4"/>
  <c r="G40" i="4"/>
  <c r="E40" i="4"/>
  <c r="C40" i="4"/>
  <c r="S38" i="4"/>
  <c r="Q38" i="4"/>
  <c r="O38" i="4"/>
  <c r="M38" i="4"/>
  <c r="K38" i="4"/>
  <c r="I38" i="4"/>
  <c r="G38" i="4"/>
  <c r="E38" i="4"/>
  <c r="C38" i="4"/>
  <c r="S42" i="4"/>
  <c r="Q42" i="4"/>
  <c r="O42" i="4"/>
  <c r="E42" i="4"/>
  <c r="S37" i="4"/>
  <c r="Q37" i="4"/>
  <c r="O37" i="4"/>
  <c r="M37" i="4"/>
  <c r="K37" i="4"/>
  <c r="I37" i="4"/>
  <c r="G37" i="4"/>
  <c r="E37" i="4"/>
  <c r="C37" i="4"/>
  <c r="S36" i="4"/>
  <c r="Q36" i="4"/>
  <c r="O36" i="4"/>
  <c r="M36" i="4"/>
  <c r="K36" i="4"/>
  <c r="I36" i="4"/>
  <c r="G36" i="4"/>
  <c r="E36" i="4"/>
  <c r="C36" i="4"/>
  <c r="S34" i="4"/>
  <c r="Q34" i="4"/>
  <c r="O34" i="4"/>
  <c r="M34" i="4"/>
  <c r="K34" i="4"/>
  <c r="I34" i="4"/>
  <c r="G34" i="4"/>
  <c r="E34" i="4"/>
  <c r="C34" i="4"/>
  <c r="S31" i="4"/>
  <c r="Q31" i="4"/>
  <c r="S35" i="4"/>
  <c r="Q35" i="4"/>
  <c r="S32" i="4"/>
  <c r="Q32" i="4"/>
  <c r="S30" i="4"/>
  <c r="Q30" i="4"/>
  <c r="S33" i="4"/>
  <c r="Q33" i="4"/>
  <c r="S28" i="4"/>
  <c r="Q28" i="4"/>
  <c r="S29" i="4"/>
  <c r="S27" i="4"/>
  <c r="S26" i="4"/>
  <c r="S25" i="4"/>
  <c r="S23" i="4"/>
  <c r="S22" i="4"/>
  <c r="S21" i="4"/>
  <c r="S24" i="4"/>
  <c r="S18" i="4"/>
  <c r="Q18" i="4"/>
  <c r="S20" i="4"/>
  <c r="S19" i="4"/>
  <c r="S17" i="4"/>
  <c r="S15" i="4"/>
  <c r="S16" i="4"/>
  <c r="S14" i="4"/>
  <c r="S13" i="4"/>
  <c r="S12" i="4"/>
  <c r="S11" i="4"/>
  <c r="S10" i="4"/>
  <c r="E6" i="3"/>
  <c r="E7" i="3"/>
  <c r="E8" i="3"/>
  <c r="E9" i="3"/>
  <c r="E10" i="3"/>
  <c r="E11" i="3"/>
  <c r="E12" i="3"/>
  <c r="E13" i="3"/>
  <c r="E14" i="3"/>
  <c r="E5" i="3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30" i="2"/>
  <c r="C31" i="2"/>
  <c r="C32" i="2"/>
  <c r="Q46" i="4" l="1"/>
  <c r="S46" i="4"/>
  <c r="T46" i="4" l="1"/>
  <c r="U46" i="4" l="1"/>
</calcChain>
</file>

<file path=xl/sharedStrings.xml><?xml version="1.0" encoding="utf-8"?>
<sst xmlns="http://schemas.openxmlformats.org/spreadsheetml/2006/main" count="1568" uniqueCount="729">
  <si>
    <t>2分28秒</t>
  </si>
  <si>
    <r>
      <t>109年</t>
    </r>
    <r>
      <rPr>
        <sz val="11"/>
        <rFont val="新細明體"/>
        <family val="1"/>
        <charset val="136"/>
      </rPr>
      <t/>
    </r>
  </si>
  <si>
    <t>2分21秒</t>
  </si>
  <si>
    <r>
      <t>108年</t>
    </r>
    <r>
      <rPr>
        <sz val="11"/>
        <rFont val="新細明體"/>
        <family val="1"/>
        <charset val="136"/>
      </rPr>
      <t/>
    </r>
  </si>
  <si>
    <t>2分12秒</t>
  </si>
  <si>
    <r>
      <t>107年</t>
    </r>
    <r>
      <rPr>
        <sz val="11"/>
        <rFont val="新細明體"/>
        <family val="1"/>
        <charset val="136"/>
      </rPr>
      <t/>
    </r>
  </si>
  <si>
    <t>2分5秒</t>
  </si>
  <si>
    <r>
      <t>106年</t>
    </r>
    <r>
      <rPr>
        <sz val="11"/>
        <rFont val="新細明體"/>
        <family val="1"/>
        <charset val="136"/>
      </rPr>
      <t/>
    </r>
  </si>
  <si>
    <t>2分4秒</t>
  </si>
  <si>
    <r>
      <t>105年</t>
    </r>
    <r>
      <rPr>
        <sz val="11"/>
        <rFont val="新細明體"/>
        <family val="1"/>
        <charset val="136"/>
      </rPr>
      <t/>
    </r>
  </si>
  <si>
    <t>2分2秒</t>
  </si>
  <si>
    <r>
      <t>104年</t>
    </r>
    <r>
      <rPr>
        <sz val="11"/>
        <rFont val="新細明體"/>
        <family val="1"/>
        <charset val="136"/>
      </rPr>
      <t/>
    </r>
  </si>
  <si>
    <t>1分58秒</t>
  </si>
  <si>
    <r>
      <t>103年</t>
    </r>
    <r>
      <rPr>
        <sz val="11"/>
        <rFont val="新細明體"/>
        <family val="1"/>
        <charset val="136"/>
      </rPr>
      <t/>
    </r>
  </si>
  <si>
    <r>
      <t>102年</t>
    </r>
    <r>
      <rPr>
        <sz val="11"/>
        <rFont val="新細明體"/>
        <family val="1"/>
        <charset val="136"/>
      </rPr>
      <t/>
    </r>
  </si>
  <si>
    <t>1分53秒</t>
  </si>
  <si>
    <r>
      <t>101年</t>
    </r>
    <r>
      <rPr>
        <sz val="11"/>
        <rFont val="新細明體"/>
        <family val="1"/>
        <charset val="136"/>
      </rPr>
      <t/>
    </r>
  </si>
  <si>
    <r>
      <rPr>
        <sz val="11"/>
        <rFont val="新細明體"/>
        <family val="1"/>
        <charset val="136"/>
      </rPr>
      <t>犯罪率</t>
    </r>
  </si>
  <si>
    <r>
      <rPr>
        <sz val="11"/>
        <rFont val="新細明體"/>
        <family val="1"/>
        <charset val="136"/>
      </rPr>
      <t>破獲數</t>
    </r>
  </si>
  <si>
    <r>
      <rPr>
        <sz val="11"/>
        <rFont val="新細明體"/>
        <family val="1"/>
        <charset val="136"/>
      </rPr>
      <t>發生數</t>
    </r>
  </si>
  <si>
    <r>
      <t xml:space="preserve"> </t>
    </r>
    <r>
      <rPr>
        <sz val="11"/>
        <rFont val="新細明體"/>
        <family val="1"/>
        <charset val="136"/>
      </rPr>
      <t>犯罪人口率</t>
    </r>
  </si>
  <si>
    <r>
      <rPr>
        <sz val="11"/>
        <color indexed="8"/>
        <rFont val="新細明體"/>
        <family val="1"/>
        <charset val="136"/>
      </rPr>
      <t>女</t>
    </r>
  </si>
  <si>
    <r>
      <rPr>
        <sz val="11"/>
        <color indexed="8"/>
        <rFont val="新細明體"/>
        <family val="1"/>
        <charset val="136"/>
      </rPr>
      <t>男</t>
    </r>
  </si>
  <si>
    <r>
      <t>109年</t>
    </r>
    <r>
      <rPr>
        <sz val="11"/>
        <color indexed="8"/>
        <rFont val="新細明體"/>
        <family val="1"/>
        <charset val="136"/>
      </rPr>
      <t/>
    </r>
  </si>
  <si>
    <r>
      <t>108年</t>
    </r>
    <r>
      <rPr>
        <sz val="11"/>
        <color indexed="8"/>
        <rFont val="新細明體"/>
        <family val="1"/>
        <charset val="136"/>
      </rPr>
      <t/>
    </r>
  </si>
  <si>
    <r>
      <t>107年</t>
    </r>
    <r>
      <rPr>
        <sz val="11"/>
        <color indexed="8"/>
        <rFont val="新細明體"/>
        <family val="1"/>
        <charset val="136"/>
      </rPr>
      <t/>
    </r>
  </si>
  <si>
    <r>
      <t>106年</t>
    </r>
    <r>
      <rPr>
        <sz val="11"/>
        <color indexed="8"/>
        <rFont val="新細明體"/>
        <family val="1"/>
        <charset val="136"/>
      </rPr>
      <t/>
    </r>
  </si>
  <si>
    <r>
      <t>105年</t>
    </r>
    <r>
      <rPr>
        <sz val="11"/>
        <color indexed="8"/>
        <rFont val="新細明體"/>
        <family val="1"/>
        <charset val="136"/>
      </rPr>
      <t/>
    </r>
  </si>
  <si>
    <r>
      <t>104年</t>
    </r>
    <r>
      <rPr>
        <sz val="11"/>
        <color indexed="8"/>
        <rFont val="新細明體"/>
        <family val="1"/>
        <charset val="136"/>
      </rPr>
      <t/>
    </r>
  </si>
  <si>
    <r>
      <t>103年</t>
    </r>
    <r>
      <rPr>
        <sz val="11"/>
        <color indexed="8"/>
        <rFont val="新細明體"/>
        <family val="1"/>
        <charset val="136"/>
      </rPr>
      <t/>
    </r>
  </si>
  <si>
    <r>
      <t>102年</t>
    </r>
    <r>
      <rPr>
        <sz val="11"/>
        <color indexed="8"/>
        <rFont val="新細明體"/>
        <family val="1"/>
        <charset val="136"/>
      </rPr>
      <t/>
    </r>
  </si>
  <si>
    <r>
      <t>101年</t>
    </r>
    <r>
      <rPr>
        <sz val="11"/>
        <color indexed="8"/>
        <rFont val="新細明體"/>
        <family val="1"/>
        <charset val="136"/>
      </rPr>
      <t/>
    </r>
  </si>
  <si>
    <t>%</t>
  </si>
  <si>
    <r>
      <rPr>
        <sz val="11"/>
        <rFont val="新細明體"/>
        <family val="1"/>
        <charset val="136"/>
      </rPr>
      <t>人</t>
    </r>
  </si>
  <si>
    <r>
      <rPr>
        <sz val="11"/>
        <rFont val="新細明體"/>
        <family val="1"/>
        <charset val="136"/>
      </rPr>
      <t>女</t>
    </r>
  </si>
  <si>
    <r>
      <rPr>
        <sz val="11"/>
        <rFont val="新細明體"/>
        <family val="1"/>
        <charset val="136"/>
      </rPr>
      <t>男</t>
    </r>
  </si>
  <si>
    <t>擄人勒贖</t>
  </si>
  <si>
    <t>瀆職</t>
  </si>
  <si>
    <r>
      <rPr>
        <sz val="12"/>
        <rFont val="新細明體"/>
        <family val="1"/>
        <charset val="136"/>
      </rPr>
      <t>遺棄</t>
    </r>
  </si>
  <si>
    <r>
      <rPr>
        <sz val="12"/>
        <rFont val="新細明體"/>
        <family val="1"/>
        <charset val="136"/>
      </rPr>
      <t>妨害家庭及婚姻</t>
    </r>
  </si>
  <si>
    <r>
      <rPr>
        <sz val="12"/>
        <rFont val="新細明體"/>
        <family val="1"/>
        <charset val="136"/>
      </rPr>
      <t>誣告</t>
    </r>
  </si>
  <si>
    <r>
      <rPr>
        <sz val="12"/>
        <rFont val="新細明體"/>
        <family val="1"/>
        <charset val="136"/>
      </rPr>
      <t>竊佔</t>
    </r>
  </si>
  <si>
    <r>
      <rPr>
        <sz val="12"/>
        <rFont val="新細明體"/>
        <family val="1"/>
        <charset val="136"/>
      </rPr>
      <t>妨害秘密</t>
    </r>
  </si>
  <si>
    <r>
      <rPr>
        <sz val="12"/>
        <rFont val="新細明體"/>
        <family val="1"/>
        <charset val="136"/>
      </rPr>
      <t>妨害風化</t>
    </r>
  </si>
  <si>
    <r>
      <rPr>
        <sz val="12"/>
        <rFont val="新細明體"/>
        <family val="1"/>
        <charset val="136"/>
      </rPr>
      <t>妨害秩序</t>
    </r>
  </si>
  <si>
    <r>
      <rPr>
        <sz val="12"/>
        <rFont val="新細明體"/>
        <family val="1"/>
        <charset val="136"/>
      </rPr>
      <t>妨害公務</t>
    </r>
  </si>
  <si>
    <r>
      <rPr>
        <sz val="12"/>
        <rFont val="新細明體"/>
        <family val="1"/>
        <charset val="136"/>
      </rPr>
      <t>偽造文書印文</t>
    </r>
  </si>
  <si>
    <r>
      <rPr>
        <sz val="12"/>
        <rFont val="新細明體"/>
        <family val="1"/>
        <charset val="136"/>
      </rPr>
      <t>毀棄損壞</t>
    </r>
  </si>
  <si>
    <r>
      <rPr>
        <sz val="12"/>
        <rFont val="新細明體"/>
        <family val="1"/>
        <charset val="136"/>
      </rPr>
      <t>妨害名譽</t>
    </r>
  </si>
  <si>
    <r>
      <t>109年</t>
    </r>
    <r>
      <rPr>
        <sz val="11"/>
        <color theme="1"/>
        <rFont val="新細明體"/>
        <family val="1"/>
        <charset val="136"/>
      </rPr>
      <t/>
    </r>
  </si>
  <si>
    <r>
      <t>108年</t>
    </r>
    <r>
      <rPr>
        <sz val="11"/>
        <color theme="1"/>
        <rFont val="新細明體"/>
        <family val="1"/>
        <charset val="136"/>
      </rPr>
      <t/>
    </r>
  </si>
  <si>
    <r>
      <t>107年</t>
    </r>
    <r>
      <rPr>
        <sz val="11"/>
        <color theme="1"/>
        <rFont val="新細明體"/>
        <family val="1"/>
        <charset val="136"/>
      </rPr>
      <t/>
    </r>
  </si>
  <si>
    <r>
      <t>106年</t>
    </r>
    <r>
      <rPr>
        <sz val="11"/>
        <color theme="1"/>
        <rFont val="新細明體"/>
        <family val="1"/>
        <charset val="136"/>
      </rPr>
      <t/>
    </r>
  </si>
  <si>
    <r>
      <t>105年</t>
    </r>
    <r>
      <rPr>
        <sz val="11"/>
        <color theme="1"/>
        <rFont val="新細明體"/>
        <family val="1"/>
        <charset val="136"/>
      </rPr>
      <t/>
    </r>
  </si>
  <si>
    <r>
      <t>104年</t>
    </r>
    <r>
      <rPr>
        <sz val="11"/>
        <color theme="1"/>
        <rFont val="新細明體"/>
        <family val="1"/>
        <charset val="136"/>
      </rPr>
      <t/>
    </r>
  </si>
  <si>
    <r>
      <t>103年</t>
    </r>
    <r>
      <rPr>
        <sz val="11"/>
        <color theme="1"/>
        <rFont val="新細明體"/>
        <family val="1"/>
        <charset val="136"/>
      </rPr>
      <t/>
    </r>
  </si>
  <si>
    <r>
      <t>102年</t>
    </r>
    <r>
      <rPr>
        <sz val="11"/>
        <color theme="1"/>
        <rFont val="新細明體"/>
        <family val="1"/>
        <charset val="136"/>
      </rPr>
      <t/>
    </r>
  </si>
  <si>
    <r>
      <t>101年</t>
    </r>
    <r>
      <rPr>
        <sz val="11"/>
        <color theme="1"/>
        <rFont val="新細明體"/>
        <family val="1"/>
        <charset val="136"/>
      </rPr>
      <t/>
    </r>
  </si>
  <si>
    <t>其他</t>
    <phoneticPr fontId="7" type="noConversion"/>
  </si>
  <si>
    <r>
      <rPr>
        <sz val="14"/>
        <color indexed="8"/>
        <rFont val="新細明體"/>
        <family val="1"/>
        <charset val="136"/>
      </rPr>
      <t>女</t>
    </r>
    <phoneticPr fontId="12" type="noConversion"/>
  </si>
  <si>
    <r>
      <rPr>
        <sz val="14"/>
        <color indexed="8"/>
        <rFont val="新細明體"/>
        <family val="1"/>
        <charset val="136"/>
      </rPr>
      <t>計</t>
    </r>
    <phoneticPr fontId="12" type="noConversion"/>
  </si>
  <si>
    <r>
      <t>104年</t>
    </r>
    <r>
      <rPr>
        <sz val="14"/>
        <color indexed="8"/>
        <rFont val="新細明體"/>
        <family val="1"/>
        <charset val="136"/>
      </rPr>
      <t/>
    </r>
  </si>
  <si>
    <r>
      <t>103年</t>
    </r>
    <r>
      <rPr>
        <sz val="14"/>
        <color indexed="8"/>
        <rFont val="新細明體"/>
        <family val="1"/>
        <charset val="136"/>
      </rPr>
      <t/>
    </r>
  </si>
  <si>
    <r>
      <t>102年</t>
    </r>
    <r>
      <rPr>
        <sz val="14"/>
        <color indexed="8"/>
        <rFont val="新細明體"/>
        <family val="1"/>
        <charset val="136"/>
      </rPr>
      <t/>
    </r>
  </si>
  <si>
    <r>
      <t>109年</t>
    </r>
    <r>
      <rPr>
        <sz val="14"/>
        <color indexed="8"/>
        <rFont val="新細明體"/>
        <family val="1"/>
        <charset val="136"/>
      </rPr>
      <t/>
    </r>
  </si>
  <si>
    <r>
      <t>108年</t>
    </r>
    <r>
      <rPr>
        <sz val="14"/>
        <color indexed="8"/>
        <rFont val="新細明體"/>
        <family val="1"/>
        <charset val="136"/>
      </rPr>
      <t/>
    </r>
  </si>
  <si>
    <r>
      <t>107年</t>
    </r>
    <r>
      <rPr>
        <sz val="14"/>
        <color indexed="8"/>
        <rFont val="新細明體"/>
        <family val="1"/>
        <charset val="136"/>
      </rPr>
      <t/>
    </r>
  </si>
  <si>
    <r>
      <t>106年</t>
    </r>
    <r>
      <rPr>
        <sz val="14"/>
        <color indexed="8"/>
        <rFont val="新細明體"/>
        <family val="1"/>
        <charset val="136"/>
      </rPr>
      <t/>
    </r>
  </si>
  <si>
    <t>-</t>
    <phoneticPr fontId="12" type="noConversion"/>
  </si>
  <si>
    <t>%</t>
    <phoneticPr fontId="12" type="noConversion"/>
  </si>
  <si>
    <t>人</t>
    <phoneticPr fontId="12" type="noConversion"/>
  </si>
  <si>
    <r>
      <t>109年</t>
    </r>
    <r>
      <rPr>
        <sz val="12"/>
        <color theme="1"/>
        <rFont val="新細明體"/>
        <family val="1"/>
        <charset val="136"/>
      </rPr>
      <t/>
    </r>
  </si>
  <si>
    <r>
      <t>108年</t>
    </r>
    <r>
      <rPr>
        <sz val="12"/>
        <color theme="1"/>
        <rFont val="新細明體"/>
        <family val="1"/>
        <charset val="136"/>
      </rPr>
      <t/>
    </r>
  </si>
  <si>
    <r>
      <t>107年</t>
    </r>
    <r>
      <rPr>
        <sz val="12"/>
        <color theme="1"/>
        <rFont val="新細明體"/>
        <family val="1"/>
        <charset val="136"/>
      </rPr>
      <t/>
    </r>
  </si>
  <si>
    <r>
      <t>106年</t>
    </r>
    <r>
      <rPr>
        <sz val="12"/>
        <color theme="1"/>
        <rFont val="新細明體"/>
        <family val="1"/>
        <charset val="136"/>
      </rPr>
      <t/>
    </r>
  </si>
  <si>
    <r>
      <t>105年</t>
    </r>
    <r>
      <rPr>
        <sz val="12"/>
        <color theme="1"/>
        <rFont val="新細明體"/>
        <family val="1"/>
        <charset val="136"/>
      </rPr>
      <t/>
    </r>
  </si>
  <si>
    <r>
      <t>104年</t>
    </r>
    <r>
      <rPr>
        <sz val="12"/>
        <color theme="1"/>
        <rFont val="新細明體"/>
        <family val="1"/>
        <charset val="136"/>
      </rPr>
      <t/>
    </r>
  </si>
  <si>
    <r>
      <t>103年</t>
    </r>
    <r>
      <rPr>
        <sz val="12"/>
        <color theme="1"/>
        <rFont val="新細明體"/>
        <family val="1"/>
        <charset val="136"/>
      </rPr>
      <t/>
    </r>
  </si>
  <si>
    <r>
      <t>102年</t>
    </r>
    <r>
      <rPr>
        <sz val="12"/>
        <color theme="1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</si>
  <si>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其他</t>
    </r>
    <phoneticPr fontId="12" type="noConversion"/>
  </si>
  <si>
    <t>-</t>
  </si>
  <si>
    <r>
      <rPr>
        <sz val="12"/>
        <rFont val="新細明體"/>
        <family val="1"/>
        <charset val="136"/>
      </rPr>
      <t>破壞電訊</t>
    </r>
    <phoneticPr fontId="7" type="noConversion"/>
  </si>
  <si>
    <t>-</t>
    <phoneticPr fontId="7" type="noConversion"/>
  </si>
  <si>
    <r>
      <rPr>
        <sz val="12"/>
        <rFont val="新細明體"/>
        <family val="1"/>
        <charset val="136"/>
      </rPr>
      <t>製售陳列妨害衛生物品</t>
    </r>
    <phoneticPr fontId="7" type="noConversion"/>
  </si>
  <si>
    <r>
      <rPr>
        <sz val="12"/>
        <rFont val="新細明體"/>
        <family val="1"/>
        <charset val="136"/>
      </rPr>
      <t>破壞水管油管</t>
    </r>
    <phoneticPr fontId="7" type="noConversion"/>
  </si>
  <si>
    <r>
      <rPr>
        <sz val="12"/>
        <rFont val="新細明體"/>
        <family val="1"/>
        <charset val="136"/>
      </rPr>
      <t>投擲引爆</t>
    </r>
    <phoneticPr fontId="7" type="noConversion"/>
  </si>
  <si>
    <r>
      <rPr>
        <sz val="12"/>
        <rFont val="新細明體"/>
        <family val="1"/>
        <charset val="136"/>
      </rPr>
      <t>投放毒物（妨害公眾飲水）</t>
    </r>
    <phoneticPr fontId="7" type="noConversion"/>
  </si>
  <si>
    <r>
      <rPr>
        <sz val="12"/>
        <rFont val="新細明體"/>
        <family val="1"/>
        <charset val="136"/>
      </rPr>
      <t>過失致爆裂物
爆炸而生危險</t>
    </r>
  </si>
  <si>
    <r>
      <rPr>
        <sz val="12"/>
        <rFont val="新細明體"/>
        <family val="1"/>
        <charset val="136"/>
      </rPr>
      <t>各式爆裂物爆炸</t>
    </r>
    <phoneticPr fontId="7" type="noConversion"/>
  </si>
  <si>
    <r>
      <rPr>
        <sz val="12"/>
        <rFont val="新細明體"/>
        <family val="1"/>
        <charset val="136"/>
      </rPr>
      <t>傾覆或破壞
交通工具</t>
    </r>
  </si>
  <si>
    <r>
      <rPr>
        <sz val="12"/>
        <rFont val="新細明體"/>
        <family val="1"/>
        <charset val="136"/>
      </rPr>
      <t>使用爆裂物
致公共危險</t>
    </r>
  </si>
  <si>
    <r>
      <rPr>
        <sz val="12"/>
        <rFont val="新細明體"/>
        <family val="1"/>
        <charset val="136"/>
      </rPr>
      <t>漏逸或間隔各種氣體</t>
    </r>
    <phoneticPr fontId="7" type="noConversion"/>
  </si>
  <si>
    <r>
      <rPr>
        <sz val="12"/>
        <rFont val="新細明體"/>
        <family val="1"/>
        <charset val="136"/>
      </rPr>
      <t>服毒品駕駛</t>
    </r>
    <phoneticPr fontId="12" type="noConversion"/>
  </si>
  <si>
    <r>
      <rPr>
        <sz val="12"/>
        <rFont val="新細明體"/>
        <family val="1"/>
        <charset val="136"/>
      </rPr>
      <t>縱火</t>
    </r>
    <phoneticPr fontId="12" type="noConversion"/>
  </si>
  <si>
    <r>
      <t>109年</t>
    </r>
    <r>
      <rPr>
        <sz val="12"/>
        <color theme="1"/>
        <rFont val="細明體"/>
        <family val="3"/>
        <charset val="136"/>
      </rPr>
      <t/>
    </r>
  </si>
  <si>
    <r>
      <t>108年</t>
    </r>
    <r>
      <rPr>
        <sz val="12"/>
        <color theme="1"/>
        <rFont val="細明體"/>
        <family val="3"/>
        <charset val="136"/>
      </rPr>
      <t/>
    </r>
  </si>
  <si>
    <r>
      <t>107年</t>
    </r>
    <r>
      <rPr>
        <sz val="12"/>
        <color theme="1"/>
        <rFont val="細明體"/>
        <family val="3"/>
        <charset val="136"/>
      </rPr>
      <t/>
    </r>
  </si>
  <si>
    <r>
      <t>106年</t>
    </r>
    <r>
      <rPr>
        <sz val="12"/>
        <color theme="1"/>
        <rFont val="細明體"/>
        <family val="3"/>
        <charset val="136"/>
      </rPr>
      <t/>
    </r>
  </si>
  <si>
    <r>
      <t>105年</t>
    </r>
    <r>
      <rPr>
        <sz val="12"/>
        <color theme="1"/>
        <rFont val="細明體"/>
        <family val="3"/>
        <charset val="136"/>
      </rPr>
      <t/>
    </r>
  </si>
  <si>
    <r>
      <t>104年</t>
    </r>
    <r>
      <rPr>
        <sz val="12"/>
        <color theme="1"/>
        <rFont val="細明體"/>
        <family val="3"/>
        <charset val="136"/>
      </rPr>
      <t/>
    </r>
  </si>
  <si>
    <r>
      <t>103年</t>
    </r>
    <r>
      <rPr>
        <sz val="12"/>
        <color theme="1"/>
        <rFont val="細明體"/>
        <family val="3"/>
        <charset val="136"/>
      </rPr>
      <t/>
    </r>
  </si>
  <si>
    <r>
      <t>102年</t>
    </r>
    <r>
      <rPr>
        <sz val="12"/>
        <color theme="1"/>
        <rFont val="細明體"/>
        <family val="3"/>
        <charset val="136"/>
      </rPr>
      <t/>
    </r>
  </si>
  <si>
    <r>
      <t>101年</t>
    </r>
    <r>
      <rPr>
        <sz val="12"/>
        <color theme="1"/>
        <rFont val="細明體"/>
        <family val="3"/>
        <charset val="136"/>
      </rPr>
      <t/>
    </r>
  </si>
  <si>
    <r>
      <rPr>
        <sz val="11"/>
        <rFont val="新細明體"/>
        <family val="1"/>
        <charset val="136"/>
      </rPr>
      <t>污染水流公害</t>
    </r>
    <phoneticPr fontId="7" type="noConversion"/>
  </si>
  <si>
    <r>
      <rPr>
        <sz val="11"/>
        <color theme="1"/>
        <rFont val="新細明體"/>
        <family val="1"/>
        <charset val="136"/>
      </rPr>
      <t>過失放逸核能致生危險</t>
    </r>
    <phoneticPr fontId="7" type="noConversion"/>
  </si>
  <si>
    <t>-</t>
    <phoneticPr fontId="16" type="noConversion"/>
  </si>
  <si>
    <r>
      <rPr>
        <sz val="11"/>
        <rFont val="新細明體"/>
        <family val="1"/>
        <charset val="136"/>
      </rPr>
      <t>持射建築物等</t>
    </r>
    <phoneticPr fontId="7" type="noConversion"/>
  </si>
  <si>
    <r>
      <rPr>
        <sz val="11"/>
        <rFont val="新細明體"/>
        <family val="1"/>
        <charset val="136"/>
      </rPr>
      <t>阻塞戲院商場餐廳旅店逃生通道</t>
    </r>
    <phoneticPr fontId="7" type="noConversion"/>
  </si>
  <si>
    <r>
      <rPr>
        <sz val="11"/>
        <rFont val="新細明體"/>
        <family val="1"/>
        <charset val="136"/>
      </rPr>
      <t>千面人犯罪手法</t>
    </r>
    <phoneticPr fontId="7" type="noConversion"/>
  </si>
  <si>
    <r>
      <rPr>
        <sz val="11"/>
        <rFont val="新細明體"/>
        <family val="1"/>
        <charset val="136"/>
      </rPr>
      <t>劫供公眾運輸之車</t>
    </r>
    <phoneticPr fontId="7" type="noConversion"/>
  </si>
  <si>
    <r>
      <rPr>
        <sz val="11"/>
        <rFont val="新細明體"/>
        <family val="1"/>
        <charset val="136"/>
      </rPr>
      <t>損壞礦坑工廠</t>
    </r>
    <phoneticPr fontId="7" type="noConversion"/>
  </si>
  <si>
    <r>
      <rPr>
        <sz val="11"/>
        <rFont val="新細明體"/>
        <family val="1"/>
        <charset val="136"/>
      </rPr>
      <t>非法製販運輸持有核能原料</t>
    </r>
    <phoneticPr fontId="7" type="noConversion"/>
  </si>
  <si>
    <r>
      <rPr>
        <sz val="11"/>
        <rFont val="新細明體"/>
        <family val="1"/>
        <charset val="136"/>
      </rPr>
      <t>決水決堤</t>
    </r>
    <phoneticPr fontId="7" type="noConversion"/>
  </si>
  <si>
    <r>
      <rPr>
        <sz val="11"/>
        <rFont val="新細明體"/>
        <family val="1"/>
        <charset val="136"/>
      </rPr>
      <t>毀損航空器或設施</t>
    </r>
    <phoneticPr fontId="7" type="noConversion"/>
  </si>
  <si>
    <r>
      <rPr>
        <sz val="11"/>
        <rFont val="新細明體"/>
        <family val="1"/>
        <charset val="136"/>
      </rPr>
      <t>損毀廠房致生危險他人健康</t>
    </r>
    <phoneticPr fontId="7" type="noConversion"/>
  </si>
  <si>
    <r>
      <rPr>
        <sz val="11"/>
        <rFont val="新細明體"/>
        <family val="1"/>
        <charset val="136"/>
      </rPr>
      <t>過失污染水流公害</t>
    </r>
    <phoneticPr fontId="7" type="noConversion"/>
  </si>
  <si>
    <r>
      <rPr>
        <sz val="11"/>
        <rFont val="新細明體"/>
        <family val="1"/>
        <charset val="136"/>
      </rPr>
      <t>劫供公眾運輸之舟</t>
    </r>
    <phoneticPr fontId="7" type="noConversion"/>
  </si>
  <si>
    <r>
      <rPr>
        <sz val="11"/>
        <rFont val="新細明體"/>
        <family val="1"/>
        <charset val="136"/>
      </rPr>
      <t>投擲引爆</t>
    </r>
    <phoneticPr fontId="7" type="noConversion"/>
  </si>
  <si>
    <r>
      <rPr>
        <sz val="11"/>
        <rFont val="新細明體"/>
        <family val="1"/>
        <charset val="136"/>
      </rPr>
      <t>投放毒物（妨害公眾飲水）</t>
    </r>
    <phoneticPr fontId="7" type="noConversion"/>
  </si>
  <si>
    <r>
      <rPr>
        <sz val="11"/>
        <rFont val="新細明體"/>
        <family val="1"/>
        <charset val="136"/>
      </rPr>
      <t>煤氣爆炸</t>
    </r>
    <phoneticPr fontId="7" type="noConversion"/>
  </si>
  <si>
    <r>
      <rPr>
        <sz val="11"/>
        <rFont val="新細明體"/>
        <family val="1"/>
        <charset val="136"/>
      </rPr>
      <t>妨害公用事業</t>
    </r>
    <phoneticPr fontId="7" type="noConversion"/>
  </si>
  <si>
    <r>
      <rPr>
        <sz val="11"/>
        <rFont val="新細明體"/>
        <family val="1"/>
        <charset val="136"/>
      </rPr>
      <t>傾覆或破壞
交通工具</t>
    </r>
  </si>
  <si>
    <r>
      <rPr>
        <sz val="11"/>
        <rFont val="新細明體"/>
        <family val="1"/>
        <charset val="136"/>
      </rPr>
      <t>堆積屯放物品</t>
    </r>
    <phoneticPr fontId="7" type="noConversion"/>
  </si>
  <si>
    <r>
      <rPr>
        <sz val="11"/>
        <rFont val="新細明體"/>
        <family val="1"/>
        <charset val="136"/>
      </rPr>
      <t>阻塞住宅大廈之逃生通道</t>
    </r>
    <phoneticPr fontId="7" type="noConversion"/>
  </si>
  <si>
    <r>
      <rPr>
        <sz val="11"/>
        <rFont val="新細明體"/>
        <family val="1"/>
        <charset val="136"/>
      </rPr>
      <t>過失致爆裂物
爆炸而生危險</t>
    </r>
  </si>
  <si>
    <r>
      <rPr>
        <sz val="11"/>
        <rFont val="新細明體"/>
        <family val="1"/>
        <charset val="136"/>
      </rPr>
      <t>使用爆裂物
致公共危險</t>
    </r>
  </si>
  <si>
    <r>
      <rPr>
        <sz val="11"/>
        <rFont val="新細明體"/>
        <family val="1"/>
        <charset val="136"/>
      </rPr>
      <t>漏逸或間隔各種氣體</t>
    </r>
    <phoneticPr fontId="7" type="noConversion"/>
  </si>
  <si>
    <r>
      <rPr>
        <sz val="11"/>
        <rFont val="新細明體"/>
        <family val="1"/>
        <charset val="136"/>
      </rPr>
      <t>漏電起火</t>
    </r>
    <phoneticPr fontId="7" type="noConversion"/>
  </si>
  <si>
    <r>
      <rPr>
        <sz val="11"/>
        <rFont val="新細明體"/>
        <family val="1"/>
        <charset val="136"/>
      </rPr>
      <t>危害舟車航空</t>
    </r>
    <phoneticPr fontId="12" type="noConversion"/>
  </si>
  <si>
    <r>
      <rPr>
        <sz val="11"/>
        <rFont val="新細明體"/>
        <family val="1"/>
        <charset val="136"/>
      </rPr>
      <t>失火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玩火</t>
    </r>
    <r>
      <rPr>
        <sz val="11"/>
        <rFont val="Times New Roman"/>
        <family val="1"/>
      </rPr>
      <t>)</t>
    </r>
    <phoneticPr fontId="12" type="noConversion"/>
  </si>
  <si>
    <r>
      <t>109年</t>
    </r>
    <r>
      <rPr>
        <sz val="11"/>
        <color theme="1"/>
        <rFont val="細明體"/>
        <family val="3"/>
        <charset val="136"/>
      </rPr>
      <t/>
    </r>
  </si>
  <si>
    <r>
      <t>108年</t>
    </r>
    <r>
      <rPr>
        <sz val="11"/>
        <color theme="1"/>
        <rFont val="細明體"/>
        <family val="3"/>
        <charset val="136"/>
      </rPr>
      <t/>
    </r>
  </si>
  <si>
    <r>
      <t>107年</t>
    </r>
    <r>
      <rPr>
        <sz val="11"/>
        <color theme="1"/>
        <rFont val="細明體"/>
        <family val="3"/>
        <charset val="136"/>
      </rPr>
      <t/>
    </r>
  </si>
  <si>
    <r>
      <t>106年</t>
    </r>
    <r>
      <rPr>
        <sz val="11"/>
        <color theme="1"/>
        <rFont val="細明體"/>
        <family val="3"/>
        <charset val="136"/>
      </rPr>
      <t/>
    </r>
  </si>
  <si>
    <r>
      <t>105年</t>
    </r>
    <r>
      <rPr>
        <sz val="11"/>
        <color theme="1"/>
        <rFont val="細明體"/>
        <family val="3"/>
        <charset val="136"/>
      </rPr>
      <t/>
    </r>
  </si>
  <si>
    <r>
      <t>104年</t>
    </r>
    <r>
      <rPr>
        <sz val="11"/>
        <color theme="1"/>
        <rFont val="細明體"/>
        <family val="3"/>
        <charset val="136"/>
      </rPr>
      <t/>
    </r>
  </si>
  <si>
    <r>
      <t>103年</t>
    </r>
    <r>
      <rPr>
        <sz val="11"/>
        <color theme="1"/>
        <rFont val="細明體"/>
        <family val="3"/>
        <charset val="136"/>
      </rPr>
      <t/>
    </r>
  </si>
  <si>
    <r>
      <t>102年</t>
    </r>
    <r>
      <rPr>
        <sz val="11"/>
        <color theme="1"/>
        <rFont val="細明體"/>
        <family val="3"/>
        <charset val="136"/>
      </rPr>
      <t/>
    </r>
  </si>
  <si>
    <r>
      <rPr>
        <sz val="11"/>
        <rFont val="新細明體"/>
        <family val="1"/>
        <charset val="136"/>
      </rPr>
      <t>計</t>
    </r>
  </si>
  <si>
    <r>
      <rPr>
        <sz val="11"/>
        <rFont val="新細明體"/>
        <family val="1"/>
        <charset val="136"/>
      </rPr>
      <t>違反毒品危害防制條例</t>
    </r>
  </si>
  <si>
    <t>資料來源：內政部警政署刑事警察局。
說　　明：所謂其他項，係指經記載的毒品項目與犯罪種類，和實際毒品犯罪種類不一致，無法歸類之意。</t>
    <phoneticPr fontId="12" type="noConversion"/>
  </si>
  <si>
    <r>
      <rPr>
        <sz val="11"/>
        <color indexed="8"/>
        <rFont val="新細明體"/>
        <family val="1"/>
        <charset val="136"/>
      </rPr>
      <t>非四級其他</t>
    </r>
  </si>
  <si>
    <r>
      <rPr>
        <sz val="11"/>
        <color indexed="8"/>
        <rFont val="新細明體"/>
        <family val="1"/>
        <charset val="136"/>
      </rPr>
      <t>其他</t>
    </r>
    <phoneticPr fontId="12" type="noConversion"/>
  </si>
  <si>
    <r>
      <rPr>
        <sz val="11"/>
        <color indexed="8"/>
        <rFont val="新細明體"/>
        <family val="1"/>
        <charset val="136"/>
      </rPr>
      <t>其他</t>
    </r>
  </si>
  <si>
    <t>引誘他人施用</t>
  </si>
  <si>
    <t>強暴、脅迫等非法使用人施用</t>
  </si>
  <si>
    <t>持有</t>
  </si>
  <si>
    <t>製造</t>
  </si>
  <si>
    <t>轉讓</t>
  </si>
  <si>
    <t>意圖販賣</t>
  </si>
  <si>
    <t>販賣</t>
  </si>
  <si>
    <t>運輸</t>
  </si>
  <si>
    <r>
      <rPr>
        <sz val="11"/>
        <color indexed="8"/>
        <rFont val="新細明體"/>
        <family val="1"/>
        <charset val="136"/>
      </rPr>
      <t>小計</t>
    </r>
  </si>
  <si>
    <r>
      <rPr>
        <sz val="11"/>
        <color indexed="8"/>
        <rFont val="新細明體"/>
        <family val="1"/>
        <charset val="136"/>
      </rPr>
      <t>第四級毒品</t>
    </r>
    <phoneticPr fontId="12" type="noConversion"/>
  </si>
  <si>
    <r>
      <rPr>
        <sz val="11"/>
        <color indexed="8"/>
        <rFont val="新細明體"/>
        <family val="1"/>
        <charset val="136"/>
      </rPr>
      <t>第三級毒品</t>
    </r>
    <phoneticPr fontId="12" type="noConversion"/>
  </si>
  <si>
    <t>製造或栽種</t>
  </si>
  <si>
    <t>施用</t>
  </si>
  <si>
    <r>
      <rPr>
        <sz val="11"/>
        <rFont val="新細明體"/>
        <family val="1"/>
        <charset val="136"/>
      </rPr>
      <t>第二級毒品</t>
    </r>
    <phoneticPr fontId="12" type="noConversion"/>
  </si>
  <si>
    <r>
      <rPr>
        <sz val="11"/>
        <rFont val="新細明體"/>
        <family val="1"/>
        <charset val="136"/>
      </rPr>
      <t>第一級毒品</t>
    </r>
    <phoneticPr fontId="12" type="noConversion"/>
  </si>
  <si>
    <t>件</t>
    <phoneticPr fontId="12" type="noConversion"/>
  </si>
  <si>
    <r>
      <rPr>
        <sz val="11"/>
        <rFont val="新細明體"/>
        <family val="1"/>
        <charset val="136"/>
      </rPr>
      <t>總</t>
    </r>
    <r>
      <rPr>
        <sz val="11"/>
        <rFont val="Times New Roman"/>
        <family val="1"/>
      </rPr>
      <t xml:space="preserve">         </t>
    </r>
    <r>
      <rPr>
        <sz val="11"/>
        <rFont val="新細明體"/>
        <family val="1"/>
        <charset val="136"/>
      </rPr>
      <t>計</t>
    </r>
    <phoneticPr fontId="12" type="noConversion"/>
  </si>
  <si>
    <r>
      <rPr>
        <sz val="11"/>
        <rFont val="新細明體"/>
        <family val="1"/>
        <charset val="136"/>
      </rPr>
      <t>施用</t>
    </r>
    <phoneticPr fontId="12" type="noConversion"/>
  </si>
  <si>
    <r>
      <rPr>
        <sz val="11"/>
        <rFont val="新細明體"/>
        <family val="1"/>
        <charset val="136"/>
      </rPr>
      <t>販賣</t>
    </r>
    <phoneticPr fontId="12" type="noConversion"/>
  </si>
  <si>
    <r>
      <t>109年</t>
    </r>
    <r>
      <rPr>
        <sz val="12"/>
        <rFont val="新細明體"/>
        <family val="1"/>
        <charset val="136"/>
      </rPr>
      <t/>
    </r>
  </si>
  <si>
    <r>
      <t>108年</t>
    </r>
    <r>
      <rPr>
        <sz val="12"/>
        <rFont val="新細明體"/>
        <family val="1"/>
        <charset val="136"/>
      </rPr>
      <t/>
    </r>
  </si>
  <si>
    <r>
      <t>107年</t>
    </r>
    <r>
      <rPr>
        <sz val="12"/>
        <rFont val="新細明體"/>
        <family val="1"/>
        <charset val="136"/>
      </rPr>
      <t/>
    </r>
  </si>
  <si>
    <r>
      <t>106年</t>
    </r>
    <r>
      <rPr>
        <sz val="12"/>
        <rFont val="新細明體"/>
        <family val="1"/>
        <charset val="136"/>
      </rPr>
      <t/>
    </r>
  </si>
  <si>
    <r>
      <t>105年</t>
    </r>
    <r>
      <rPr>
        <sz val="12"/>
        <rFont val="新細明體"/>
        <family val="1"/>
        <charset val="136"/>
      </rPr>
      <t/>
    </r>
  </si>
  <si>
    <r>
      <t>104年</t>
    </r>
    <r>
      <rPr>
        <sz val="12"/>
        <rFont val="新細明體"/>
        <family val="1"/>
        <charset val="136"/>
      </rPr>
      <t/>
    </r>
  </si>
  <si>
    <r>
      <t>103年</t>
    </r>
    <r>
      <rPr>
        <sz val="12"/>
        <rFont val="新細明體"/>
        <family val="1"/>
        <charset val="136"/>
      </rPr>
      <t/>
    </r>
  </si>
  <si>
    <r>
      <t>102年</t>
    </r>
    <r>
      <rPr>
        <sz val="12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</si>
  <si>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第四級毒品</t>
    </r>
  </si>
  <si>
    <r>
      <rPr>
        <sz val="12"/>
        <rFont val="新細明體"/>
        <family val="1"/>
        <charset val="136"/>
      </rPr>
      <t>第三級毒品</t>
    </r>
  </si>
  <si>
    <r>
      <rPr>
        <sz val="12"/>
        <rFont val="新細明體"/>
        <family val="1"/>
        <charset val="136"/>
      </rPr>
      <t>第二級毒品</t>
    </r>
  </si>
  <si>
    <r>
      <rPr>
        <sz val="12"/>
        <rFont val="新細明體"/>
        <family val="1"/>
        <charset val="136"/>
      </rPr>
      <t>第一級毒品</t>
    </r>
  </si>
  <si>
    <r>
      <rPr>
        <sz val="12"/>
        <rFont val="新細明體"/>
        <family val="1"/>
        <charset val="136"/>
      </rPr>
      <t>總計</t>
    </r>
  </si>
  <si>
    <r>
      <rPr>
        <sz val="12"/>
        <rFont val="新細明體"/>
        <family val="1"/>
        <charset val="136"/>
      </rPr>
      <t>妨害電腦使用罪</t>
    </r>
    <phoneticPr fontId="12" type="noConversion"/>
  </si>
  <si>
    <r>
      <rPr>
        <sz val="12"/>
        <rFont val="新細明體"/>
        <family val="1"/>
        <charset val="136"/>
      </rPr>
      <t>違反菸酒管理法</t>
    </r>
    <phoneticPr fontId="12" type="noConversion"/>
  </si>
  <si>
    <r>
      <rPr>
        <sz val="12"/>
        <rFont val="新細明體"/>
        <family val="1"/>
        <charset val="136"/>
      </rPr>
      <t>違反公平交易法</t>
    </r>
    <phoneticPr fontId="12" type="noConversion"/>
  </si>
  <si>
    <r>
      <rPr>
        <sz val="12"/>
        <rFont val="新細明體"/>
        <family val="1"/>
        <charset val="136"/>
      </rPr>
      <t>妨害農工商罪</t>
    </r>
    <phoneticPr fontId="12" type="noConversion"/>
  </si>
  <si>
    <r>
      <rPr>
        <sz val="12"/>
        <rFont val="新細明體"/>
        <family val="1"/>
        <charset val="136"/>
      </rPr>
      <t>違反多層次傳銷管理法</t>
    </r>
    <phoneticPr fontId="12" type="noConversion"/>
  </si>
  <si>
    <r>
      <rPr>
        <sz val="12"/>
        <rFont val="新細明體"/>
        <family val="1"/>
        <charset val="136"/>
      </rPr>
      <t>違反商業會計法</t>
    </r>
    <phoneticPr fontId="12" type="noConversion"/>
  </si>
  <si>
    <r>
      <rPr>
        <sz val="12"/>
        <rFont val="新細明體"/>
        <family val="1"/>
        <charset val="136"/>
      </rPr>
      <t>侵害智慧財產權</t>
    </r>
    <phoneticPr fontId="12" type="noConversion"/>
  </si>
  <si>
    <r>
      <rPr>
        <sz val="12"/>
        <rFont val="新細明體"/>
        <family val="1"/>
        <charset val="136"/>
      </rPr>
      <t>營業秘密法</t>
    </r>
    <phoneticPr fontId="12" type="noConversion"/>
  </si>
  <si>
    <r>
      <rPr>
        <sz val="12"/>
        <rFont val="新細明體"/>
        <family val="1"/>
        <charset val="136"/>
      </rPr>
      <t>侵占罪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336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項</t>
    </r>
    <r>
      <rPr>
        <sz val="12"/>
        <rFont val="Times New Roman"/>
        <family val="1"/>
      </rPr>
      <t>)</t>
    </r>
    <phoneticPr fontId="12" type="noConversion"/>
  </si>
  <si>
    <r>
      <rPr>
        <sz val="12"/>
        <rFont val="新細明體"/>
        <family val="1"/>
        <charset val="136"/>
      </rPr>
      <t>背信罪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342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12" type="noConversion"/>
  </si>
  <si>
    <r>
      <rPr>
        <sz val="12"/>
        <rFont val="新細明體"/>
        <family val="1"/>
        <charset val="136"/>
      </rPr>
      <t>期貨交易法</t>
    </r>
    <r>
      <rPr>
        <sz val="12"/>
        <rFont val="Times New Roman"/>
        <family val="1"/>
      </rPr>
      <t xml:space="preserve">  (112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12" type="noConversion"/>
  </si>
  <si>
    <r>
      <rPr>
        <sz val="12"/>
        <rFont val="新細明體"/>
        <family val="1"/>
        <charset val="136"/>
      </rPr>
      <t>總計</t>
    </r>
    <phoneticPr fontId="12" type="noConversion"/>
  </si>
  <si>
    <r>
      <t>表</t>
    </r>
    <r>
      <rPr>
        <sz val="15"/>
        <rFont val="Times New Roman"/>
        <family val="1"/>
      </rPr>
      <t>1-3-7</t>
    </r>
    <r>
      <rPr>
        <sz val="15"/>
        <rFont val="細明體"/>
        <family val="3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細明體"/>
        <family val="3"/>
        <charset val="136"/>
      </rPr>
      <t>年調查局經濟犯罪案件嫌疑人數</t>
    </r>
    <phoneticPr fontId="7" type="noConversion"/>
  </si>
  <si>
    <r>
      <rPr>
        <sz val="11"/>
        <color indexed="8"/>
        <rFont val="新細明體"/>
        <family val="1"/>
        <charset val="136"/>
      </rPr>
      <t>美國</t>
    </r>
  </si>
  <si>
    <r>
      <rPr>
        <sz val="11"/>
        <rFont val="新細明體"/>
        <family val="1"/>
        <charset val="136"/>
      </rPr>
      <t>英國</t>
    </r>
  </si>
  <si>
    <r>
      <rPr>
        <sz val="11"/>
        <color indexed="8"/>
        <rFont val="新細明體"/>
        <family val="1"/>
        <charset val="136"/>
      </rPr>
      <t>日本</t>
    </r>
  </si>
  <si>
    <r>
      <rPr>
        <sz val="10"/>
        <color theme="1"/>
        <rFont val="新細明體"/>
        <family val="1"/>
        <charset val="136"/>
      </rPr>
      <t>單位：新臺幣元</t>
    </r>
    <phoneticPr fontId="7" type="noConversion"/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</si>
  <si>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/10</t>
    </r>
    <r>
      <rPr>
        <sz val="11"/>
        <rFont val="新細明體"/>
        <family val="1"/>
        <charset val="136"/>
      </rPr>
      <t>萬人</t>
    </r>
    <r>
      <rPr>
        <sz val="11"/>
        <rFont val="Times New Roman"/>
        <family val="1"/>
      </rPr>
      <t>)</t>
    </r>
    <phoneticPr fontId="16" type="noConversion"/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</si>
  <si>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/10</t>
    </r>
    <r>
      <rPr>
        <sz val="11"/>
        <rFont val="新細明體"/>
        <family val="1"/>
        <charset val="136"/>
      </rPr>
      <t>萬人</t>
    </r>
    <r>
      <rPr>
        <sz val="11"/>
        <rFont val="Times New Roman"/>
        <family val="1"/>
      </rPr>
      <t xml:space="preserve">) </t>
    </r>
    <phoneticPr fontId="16" type="noConversion"/>
  </si>
  <si>
    <t>0-5歲</t>
  </si>
  <si>
    <t>6-11歲</t>
  </si>
  <si>
    <t>12-17歲</t>
  </si>
  <si>
    <t>18-23歲</t>
  </si>
  <si>
    <t>24-29歲</t>
  </si>
  <si>
    <t>30-39歲</t>
  </si>
  <si>
    <t>40-49歲</t>
  </si>
  <si>
    <t>50-59歲</t>
  </si>
  <si>
    <t>60-64歲</t>
  </si>
  <si>
    <t>65-69歲</t>
  </si>
  <si>
    <r>
      <rPr>
        <sz val="10"/>
        <rFont val="新細明體"/>
        <family val="1"/>
        <charset val="136"/>
      </rPr>
      <t>單位：公斤</t>
    </r>
  </si>
  <si>
    <r>
      <rPr>
        <sz val="12"/>
        <rFont val="新細明體"/>
        <family val="1"/>
        <charset val="136"/>
      </rPr>
      <t>證券交易法</t>
    </r>
    <r>
      <rPr>
        <sz val="12"/>
        <rFont val="Times New Roman"/>
        <family val="1"/>
      </rPr>
      <t xml:space="preserve">  (171</t>
    </r>
    <r>
      <rPr>
        <sz val="12"/>
        <rFont val="新細明體"/>
        <family val="1"/>
        <charset val="136"/>
      </rPr>
      <t>條、</t>
    </r>
    <r>
      <rPr>
        <sz val="12"/>
        <rFont val="Times New Roman"/>
        <family val="1"/>
      </rPr>
      <t>174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12" type="noConversion"/>
  </si>
  <si>
    <t>詐欺罪  (刑339條、339條之3、340條)</t>
  </si>
  <si>
    <t>銀行法  (125條、125條之2、125條之3、127條之2第2項)</t>
  </si>
  <si>
    <r>
      <rPr>
        <sz val="12"/>
        <rFont val="細明體"/>
        <family val="3"/>
        <charset val="136"/>
      </rPr>
      <t>稅捐稽徵法</t>
    </r>
    <r>
      <rPr>
        <sz val="12"/>
        <rFont val="Times New Roman"/>
        <family val="1"/>
      </rPr>
      <t xml:space="preserve">  (41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42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6" type="noConversion"/>
  </si>
  <si>
    <r>
      <rPr>
        <sz val="12"/>
        <rFont val="細明體"/>
        <family val="3"/>
        <charset val="136"/>
      </rPr>
      <t>證券投資信託及顧問法</t>
    </r>
    <r>
      <rPr>
        <sz val="12"/>
        <rFont val="Times New Roman"/>
        <family val="1"/>
      </rPr>
      <t xml:space="preserve">  (105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108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110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6" type="noConversion"/>
  </si>
  <si>
    <r>
      <rPr>
        <sz val="12"/>
        <rFont val="細明體"/>
        <family val="3"/>
        <charset val="136"/>
      </rPr>
      <t>保險法</t>
    </r>
    <r>
      <rPr>
        <sz val="12"/>
        <rFont val="Times New Roman"/>
        <family val="1"/>
      </rPr>
      <t xml:space="preserve">  (167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168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2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172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1)</t>
    </r>
    <phoneticPr fontId="16" type="noConversion"/>
  </si>
  <si>
    <r>
      <rPr>
        <sz val="12"/>
        <rFont val="細明體"/>
        <family val="3"/>
        <charset val="136"/>
      </rPr>
      <t>偽造有價證券罪</t>
    </r>
    <r>
      <rPr>
        <sz val="12"/>
        <rFont val="Times New Roman"/>
        <family val="1"/>
      </rPr>
      <t xml:space="preserve">  (</t>
    </r>
    <r>
      <rPr>
        <sz val="12"/>
        <rFont val="細明體"/>
        <family val="3"/>
        <charset val="136"/>
      </rPr>
      <t>刑</t>
    </r>
    <r>
      <rPr>
        <sz val="12"/>
        <rFont val="Times New Roman"/>
        <family val="1"/>
      </rPr>
      <t>201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201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1)</t>
    </r>
    <phoneticPr fontId="16" type="noConversion"/>
  </si>
  <si>
    <r>
      <rPr>
        <sz val="12"/>
        <rFont val="細明體"/>
        <family val="3"/>
        <charset val="136"/>
      </rPr>
      <t>偽造貨幣罪</t>
    </r>
    <r>
      <rPr>
        <sz val="12"/>
        <rFont val="Times New Roman"/>
        <family val="1"/>
      </rPr>
      <t xml:space="preserve">  (</t>
    </r>
    <r>
      <rPr>
        <sz val="12"/>
        <rFont val="細明體"/>
        <family val="3"/>
        <charset val="136"/>
      </rPr>
      <t>刑</t>
    </r>
    <r>
      <rPr>
        <sz val="12"/>
        <rFont val="Times New Roman"/>
        <family val="1"/>
      </rPr>
      <t>195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196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6" type="noConversion"/>
  </si>
  <si>
    <r>
      <rPr>
        <sz val="12"/>
        <rFont val="細明體"/>
        <family val="3"/>
        <charset val="136"/>
      </rPr>
      <t>證券交易法</t>
    </r>
    <r>
      <rPr>
        <sz val="12"/>
        <rFont val="Times New Roman"/>
        <family val="1"/>
      </rPr>
      <t xml:space="preserve">  (171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174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6" type="noConversion"/>
  </si>
  <si>
    <r>
      <rPr>
        <sz val="12"/>
        <rFont val="細明體"/>
        <family val="3"/>
        <charset val="136"/>
      </rPr>
      <t>稅捐稽徵法</t>
    </r>
    <r>
      <rPr>
        <sz val="12"/>
        <rFont val="Times New Roman"/>
        <family val="1"/>
      </rPr>
      <t xml:space="preserve">  (41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42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6" type="noConversion"/>
  </si>
  <si>
    <r>
      <rPr>
        <sz val="12"/>
        <rFont val="細明體"/>
        <family val="3"/>
        <charset val="136"/>
      </rPr>
      <t>證券投資信託及顧問法</t>
    </r>
    <r>
      <rPr>
        <sz val="12"/>
        <rFont val="Times New Roman"/>
        <family val="1"/>
      </rPr>
      <t xml:space="preserve">  (105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108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110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6" type="noConversion"/>
  </si>
  <si>
    <r>
      <rPr>
        <sz val="12"/>
        <rFont val="細明體"/>
        <family val="3"/>
        <charset val="136"/>
      </rPr>
      <t>保險法</t>
    </r>
    <r>
      <rPr>
        <sz val="12"/>
        <rFont val="Times New Roman"/>
        <family val="1"/>
      </rPr>
      <t xml:space="preserve">  (167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168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2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172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1)</t>
    </r>
    <phoneticPr fontId="16" type="noConversion"/>
  </si>
  <si>
    <r>
      <rPr>
        <sz val="12"/>
        <rFont val="細明體"/>
        <family val="3"/>
        <charset val="136"/>
      </rPr>
      <t>偽造有價證券罪</t>
    </r>
    <r>
      <rPr>
        <sz val="12"/>
        <rFont val="Times New Roman"/>
        <family val="1"/>
      </rPr>
      <t xml:space="preserve">  (</t>
    </r>
    <r>
      <rPr>
        <sz val="12"/>
        <rFont val="細明體"/>
        <family val="3"/>
        <charset val="136"/>
      </rPr>
      <t>刑</t>
    </r>
    <r>
      <rPr>
        <sz val="12"/>
        <rFont val="Times New Roman"/>
        <family val="1"/>
      </rPr>
      <t>201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201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1)</t>
    </r>
    <phoneticPr fontId="16" type="noConversion"/>
  </si>
  <si>
    <r>
      <rPr>
        <sz val="12"/>
        <rFont val="細明體"/>
        <family val="3"/>
        <charset val="136"/>
      </rPr>
      <t>懲治走私條例</t>
    </r>
    <r>
      <rPr>
        <sz val="12"/>
        <rFont val="Times New Roman"/>
        <family val="1"/>
      </rPr>
      <t xml:space="preserve">  (2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6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8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6" type="noConversion"/>
  </si>
  <si>
    <r>
      <rPr>
        <sz val="12"/>
        <rFont val="細明體"/>
        <family val="3"/>
        <charset val="136"/>
      </rPr>
      <t>懲治走私條例</t>
    </r>
    <r>
      <rPr>
        <sz val="12"/>
        <rFont val="Times New Roman"/>
        <family val="1"/>
      </rPr>
      <t xml:space="preserve">  (2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6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8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6" type="noConversion"/>
  </si>
  <si>
    <t>(件/10萬人)</t>
  </si>
  <si>
    <t>(人/10萬人)</t>
  </si>
  <si>
    <t>過失致死</t>
    <phoneticPr fontId="7" type="noConversion"/>
  </si>
  <si>
    <t>偽造有價證券</t>
    <phoneticPr fontId="7" type="noConversion"/>
  </si>
  <si>
    <t>偽證</t>
    <phoneticPr fontId="7" type="noConversion"/>
  </si>
  <si>
    <t>藏匿頂替</t>
    <phoneticPr fontId="7" type="noConversion"/>
  </si>
  <si>
    <t>脫逃</t>
    <phoneticPr fontId="7" type="noConversion"/>
  </si>
  <si>
    <r>
      <rPr>
        <sz val="14"/>
        <color theme="1"/>
        <rFont val="新細明體"/>
        <family val="1"/>
        <charset val="136"/>
      </rPr>
      <t>妨害秩序</t>
    </r>
  </si>
  <si>
    <r>
      <rPr>
        <sz val="14"/>
        <color theme="1"/>
        <rFont val="新細明體"/>
        <family val="1"/>
        <charset val="136"/>
      </rPr>
      <t>妨害名譽</t>
    </r>
  </si>
  <si>
    <r>
      <rPr>
        <sz val="14"/>
        <color theme="1"/>
        <rFont val="新細明體"/>
        <family val="1"/>
        <charset val="136"/>
      </rPr>
      <t>性交猥褻</t>
    </r>
  </si>
  <si>
    <r>
      <rPr>
        <sz val="14"/>
        <color theme="1"/>
        <rFont val="新細明體"/>
        <family val="1"/>
        <charset val="136"/>
      </rPr>
      <t>背信</t>
    </r>
  </si>
  <si>
    <r>
      <rPr>
        <sz val="14"/>
        <color theme="1"/>
        <rFont val="新細明體"/>
        <family val="1"/>
        <charset val="136"/>
      </rPr>
      <t>重利</t>
    </r>
  </si>
  <si>
    <r>
      <rPr>
        <sz val="14"/>
        <color theme="1"/>
        <rFont val="新細明體"/>
        <family val="1"/>
        <charset val="136"/>
      </rPr>
      <t>侵占</t>
    </r>
  </si>
  <si>
    <r>
      <rPr>
        <sz val="14"/>
        <color theme="1"/>
        <rFont val="新細明體"/>
        <family val="1"/>
        <charset val="136"/>
      </rPr>
      <t>妨害秘密</t>
    </r>
  </si>
  <si>
    <r>
      <rPr>
        <sz val="14"/>
        <color theme="1"/>
        <rFont val="新細明體"/>
        <family val="1"/>
        <charset val="136"/>
      </rPr>
      <t>竊佔</t>
    </r>
  </si>
  <si>
    <r>
      <rPr>
        <sz val="14"/>
        <color theme="1"/>
        <rFont val="新細明體"/>
        <family val="1"/>
        <charset val="136"/>
      </rPr>
      <t>誣告</t>
    </r>
  </si>
  <si>
    <r>
      <rPr>
        <sz val="14"/>
        <color theme="1"/>
        <rFont val="新細明體"/>
        <family val="1"/>
        <charset val="136"/>
      </rPr>
      <t>對幼性交</t>
    </r>
  </si>
  <si>
    <r>
      <rPr>
        <sz val="14"/>
        <color theme="1"/>
        <rFont val="新細明體"/>
        <family val="1"/>
        <charset val="136"/>
      </rPr>
      <t>偽造文書印文</t>
    </r>
  </si>
  <si>
    <r>
      <rPr>
        <sz val="14"/>
        <color theme="1"/>
        <rFont val="新細明體"/>
        <family val="1"/>
        <charset val="136"/>
      </rPr>
      <t>遺棄</t>
    </r>
  </si>
  <si>
    <r>
      <rPr>
        <sz val="14"/>
        <color theme="1"/>
        <rFont val="新細明體"/>
        <family val="1"/>
        <charset val="136"/>
      </rPr>
      <t>瀆職</t>
    </r>
  </si>
  <si>
    <r>
      <rPr>
        <sz val="14"/>
        <color theme="1"/>
        <rFont val="新細明體"/>
        <family val="1"/>
        <charset val="136"/>
      </rPr>
      <t>重傷害</t>
    </r>
  </si>
  <si>
    <r>
      <rPr>
        <sz val="14"/>
        <color theme="1"/>
        <rFont val="新細明體"/>
        <family val="1"/>
        <charset val="136"/>
      </rPr>
      <t>贓物</t>
    </r>
  </si>
  <si>
    <r>
      <rPr>
        <sz val="14"/>
        <color theme="1"/>
        <rFont val="新細明體"/>
        <family val="1"/>
        <charset val="136"/>
      </rPr>
      <t>擄人勒贖</t>
    </r>
  </si>
  <si>
    <r>
      <rPr>
        <sz val="14"/>
        <color theme="1"/>
        <rFont val="新細明體"/>
        <family val="1"/>
        <charset val="136"/>
      </rPr>
      <t>搶奪</t>
    </r>
  </si>
  <si>
    <r>
      <rPr>
        <sz val="14"/>
        <color theme="1"/>
        <rFont val="新細明體"/>
        <family val="1"/>
        <charset val="136"/>
      </rPr>
      <t>妨害公務</t>
    </r>
  </si>
  <si>
    <r>
      <rPr>
        <sz val="14"/>
        <color theme="1"/>
        <rFont val="新細明體"/>
        <family val="1"/>
        <charset val="136"/>
      </rPr>
      <t>強制性交</t>
    </r>
  </si>
  <si>
    <r>
      <rPr>
        <sz val="14"/>
        <color theme="1"/>
        <rFont val="新細明體"/>
        <family val="1"/>
        <charset val="136"/>
      </rPr>
      <t>強盜</t>
    </r>
  </si>
  <si>
    <r>
      <rPr>
        <sz val="14"/>
        <color theme="1"/>
        <rFont val="新細明體"/>
        <family val="1"/>
        <charset val="136"/>
      </rPr>
      <t>妨害電腦使用</t>
    </r>
  </si>
  <si>
    <r>
      <rPr>
        <sz val="14"/>
        <color theme="1"/>
        <rFont val="新細明體"/>
        <family val="1"/>
        <charset val="136"/>
      </rPr>
      <t>故意殺人</t>
    </r>
  </si>
  <si>
    <r>
      <rPr>
        <sz val="14"/>
        <color theme="1"/>
        <rFont val="新細明體"/>
        <family val="1"/>
        <charset val="136"/>
      </rPr>
      <t>毀棄損壞</t>
    </r>
  </si>
  <si>
    <r>
      <rPr>
        <sz val="14"/>
        <color theme="1"/>
        <rFont val="新細明體"/>
        <family val="1"/>
        <charset val="136"/>
      </rPr>
      <t>妨害家庭及婚姻</t>
    </r>
  </si>
  <si>
    <r>
      <rPr>
        <sz val="14"/>
        <color theme="1"/>
        <rFont val="新細明體"/>
        <family val="1"/>
        <charset val="136"/>
      </rPr>
      <t>妨害風化</t>
    </r>
  </si>
  <si>
    <r>
      <rPr>
        <sz val="14"/>
        <color theme="1"/>
        <rFont val="新細明體"/>
        <family val="1"/>
        <charset val="136"/>
      </rPr>
      <t>一般傷害</t>
    </r>
  </si>
  <si>
    <r>
      <rPr>
        <sz val="14"/>
        <color theme="1"/>
        <rFont val="新細明體"/>
        <family val="1"/>
        <charset val="136"/>
      </rPr>
      <t>詐欺</t>
    </r>
  </si>
  <si>
    <r>
      <rPr>
        <sz val="14"/>
        <color theme="1"/>
        <rFont val="新細明體"/>
        <family val="1"/>
        <charset val="136"/>
      </rPr>
      <t>賭博</t>
    </r>
  </si>
  <si>
    <r>
      <rPr>
        <sz val="14"/>
        <color theme="1"/>
        <rFont val="新細明體"/>
        <family val="1"/>
        <charset val="136"/>
      </rPr>
      <t>竊盜</t>
    </r>
  </si>
  <si>
    <r>
      <rPr>
        <sz val="14"/>
        <color theme="1"/>
        <rFont val="新細明體"/>
        <family val="1"/>
        <charset val="136"/>
      </rPr>
      <t>公共危險</t>
    </r>
  </si>
  <si>
    <r>
      <rPr>
        <sz val="14"/>
        <color indexed="8"/>
        <rFont val="新細明體"/>
        <family val="1"/>
        <charset val="136"/>
      </rPr>
      <t>男</t>
    </r>
    <phoneticPr fontId="12" type="noConversion"/>
  </si>
  <si>
    <t>普通刑法總計</t>
    <phoneticPr fontId="12" type="noConversion"/>
  </si>
  <si>
    <r>
      <rPr>
        <sz val="14"/>
        <color theme="1"/>
        <rFont val="新細明體"/>
        <family val="1"/>
        <charset val="136"/>
      </rPr>
      <t>公共危險</t>
    </r>
    <phoneticPr fontId="12" type="noConversion"/>
  </si>
  <si>
    <r>
      <rPr>
        <sz val="14"/>
        <color theme="1"/>
        <rFont val="新細明體"/>
        <family val="1"/>
        <charset val="136"/>
      </rPr>
      <t>詐欺</t>
    </r>
    <phoneticPr fontId="12" type="noConversion"/>
  </si>
  <si>
    <r>
      <rPr>
        <sz val="14"/>
        <color theme="1"/>
        <rFont val="新細明體"/>
        <family val="1"/>
        <charset val="136"/>
      </rPr>
      <t>竊盜</t>
    </r>
    <phoneticPr fontId="12" type="noConversion"/>
  </si>
  <si>
    <r>
      <rPr>
        <sz val="14"/>
        <color theme="1"/>
        <rFont val="新細明體"/>
        <family val="1"/>
        <charset val="136"/>
      </rPr>
      <t>一般傷害</t>
    </r>
    <phoneticPr fontId="12" type="noConversion"/>
  </si>
  <si>
    <r>
      <rPr>
        <sz val="14"/>
        <rFont val="新細明體"/>
        <family val="1"/>
        <charset val="136"/>
      </rPr>
      <t>妨害自由</t>
    </r>
    <phoneticPr fontId="12" type="noConversion"/>
  </si>
  <si>
    <r>
      <rPr>
        <sz val="14"/>
        <color theme="1"/>
        <rFont val="新細明體"/>
        <family val="1"/>
        <charset val="136"/>
      </rPr>
      <t>賭博</t>
    </r>
    <phoneticPr fontId="12" type="noConversion"/>
  </si>
  <si>
    <r>
      <rPr>
        <sz val="14"/>
        <rFont val="新細明體"/>
        <family val="1"/>
        <charset val="136"/>
      </rPr>
      <t>妨害名譽</t>
    </r>
    <phoneticPr fontId="12" type="noConversion"/>
  </si>
  <si>
    <r>
      <rPr>
        <sz val="14"/>
        <rFont val="新細明體"/>
        <family val="1"/>
        <charset val="136"/>
      </rPr>
      <t>侵占</t>
    </r>
    <phoneticPr fontId="12" type="noConversion"/>
  </si>
  <si>
    <r>
      <rPr>
        <sz val="14"/>
        <rFont val="新細明體"/>
        <family val="1"/>
        <charset val="136"/>
      </rPr>
      <t>妨害秩序</t>
    </r>
    <phoneticPr fontId="12" type="noConversion"/>
  </si>
  <si>
    <r>
      <rPr>
        <sz val="14"/>
        <rFont val="新細明體"/>
        <family val="1"/>
        <charset val="136"/>
      </rPr>
      <t>毀棄損壞</t>
    </r>
    <phoneticPr fontId="12" type="noConversion"/>
  </si>
  <si>
    <r>
      <rPr>
        <sz val="14"/>
        <color theme="1"/>
        <rFont val="新細明體"/>
        <family val="1"/>
        <charset val="136"/>
      </rPr>
      <t>性交猥褻</t>
    </r>
    <phoneticPr fontId="12" type="noConversion"/>
  </si>
  <si>
    <r>
      <rPr>
        <sz val="14"/>
        <rFont val="新細明體"/>
        <family val="1"/>
        <charset val="136"/>
      </rPr>
      <t>偽造文書印文</t>
    </r>
    <phoneticPr fontId="12" type="noConversion"/>
  </si>
  <si>
    <r>
      <rPr>
        <sz val="14"/>
        <color theme="1"/>
        <rFont val="新細明體"/>
        <family val="1"/>
        <charset val="136"/>
      </rPr>
      <t>重利</t>
    </r>
    <phoneticPr fontId="12" type="noConversion"/>
  </si>
  <si>
    <r>
      <rPr>
        <sz val="14"/>
        <rFont val="新細明體"/>
        <family val="1"/>
        <charset val="136"/>
      </rPr>
      <t>妨害公務</t>
    </r>
    <phoneticPr fontId="12" type="noConversion"/>
  </si>
  <si>
    <r>
      <rPr>
        <sz val="14"/>
        <color theme="1"/>
        <rFont val="新細明體"/>
        <family val="1"/>
        <charset val="136"/>
      </rPr>
      <t>背信</t>
    </r>
    <phoneticPr fontId="12" type="noConversion"/>
  </si>
  <si>
    <r>
      <rPr>
        <sz val="14"/>
        <rFont val="新細明體"/>
        <family val="1"/>
        <charset val="136"/>
      </rPr>
      <t>妨害風化</t>
    </r>
    <phoneticPr fontId="12" type="noConversion"/>
  </si>
  <si>
    <r>
      <rPr>
        <sz val="14"/>
        <rFont val="新細明體"/>
        <family val="1"/>
        <charset val="136"/>
      </rPr>
      <t>竊佔</t>
    </r>
    <phoneticPr fontId="12" type="noConversion"/>
  </si>
  <si>
    <r>
      <rPr>
        <sz val="14"/>
        <rFont val="新細明體"/>
        <family val="1"/>
        <charset val="136"/>
      </rPr>
      <t>妨害秘密</t>
    </r>
    <phoneticPr fontId="12" type="noConversion"/>
  </si>
  <si>
    <r>
      <rPr>
        <sz val="14"/>
        <rFont val="新細明體"/>
        <family val="1"/>
        <charset val="136"/>
      </rPr>
      <t>妨害電腦使用</t>
    </r>
    <phoneticPr fontId="12" type="noConversion"/>
  </si>
  <si>
    <r>
      <rPr>
        <sz val="14"/>
        <rFont val="新細明體"/>
        <family val="1"/>
        <charset val="136"/>
      </rPr>
      <t>妨害家庭及婚姻</t>
    </r>
    <phoneticPr fontId="12" type="noConversion"/>
  </si>
  <si>
    <r>
      <rPr>
        <sz val="14"/>
        <rFont val="新細明體"/>
        <family val="1"/>
        <charset val="136"/>
      </rPr>
      <t>故意殺人</t>
    </r>
    <phoneticPr fontId="12" type="noConversion"/>
  </si>
  <si>
    <r>
      <rPr>
        <sz val="14"/>
        <rFont val="新細明體"/>
        <family val="1"/>
        <charset val="136"/>
      </rPr>
      <t>誣告</t>
    </r>
    <phoneticPr fontId="12" type="noConversion"/>
  </si>
  <si>
    <r>
      <rPr>
        <sz val="14"/>
        <color theme="1"/>
        <rFont val="新細明體"/>
        <family val="1"/>
        <charset val="136"/>
      </rPr>
      <t>強盜</t>
    </r>
    <phoneticPr fontId="12" type="noConversion"/>
  </si>
  <si>
    <r>
      <rPr>
        <sz val="14"/>
        <color theme="1"/>
        <rFont val="新細明體"/>
        <family val="1"/>
        <charset val="136"/>
      </rPr>
      <t>對幼性交</t>
    </r>
    <phoneticPr fontId="12" type="noConversion"/>
  </si>
  <si>
    <r>
      <rPr>
        <sz val="14"/>
        <color theme="1"/>
        <rFont val="新細明體"/>
        <family val="1"/>
        <charset val="136"/>
      </rPr>
      <t>強制性交</t>
    </r>
    <phoneticPr fontId="12" type="noConversion"/>
  </si>
  <si>
    <r>
      <rPr>
        <sz val="14"/>
        <color theme="1"/>
        <rFont val="新細明體"/>
        <family val="1"/>
        <charset val="136"/>
      </rPr>
      <t>搶奪</t>
    </r>
    <phoneticPr fontId="12" type="noConversion"/>
  </si>
  <si>
    <r>
      <rPr>
        <sz val="14"/>
        <color theme="1"/>
        <rFont val="新細明體"/>
        <family val="1"/>
        <charset val="136"/>
      </rPr>
      <t>贓物</t>
    </r>
    <phoneticPr fontId="12" type="noConversion"/>
  </si>
  <si>
    <r>
      <rPr>
        <sz val="14"/>
        <rFont val="新細明體"/>
        <family val="1"/>
        <charset val="136"/>
      </rPr>
      <t>遺棄</t>
    </r>
    <phoneticPr fontId="12" type="noConversion"/>
  </si>
  <si>
    <t>偽造貨幣</t>
    <phoneticPr fontId="7" type="noConversion"/>
  </si>
  <si>
    <r>
      <rPr>
        <sz val="14"/>
        <color theme="1"/>
        <rFont val="新細明體"/>
        <family val="1"/>
        <charset val="136"/>
      </rPr>
      <t>重傷害</t>
    </r>
    <phoneticPr fontId="12" type="noConversion"/>
  </si>
  <si>
    <t>湮滅證據</t>
    <phoneticPr fontId="7" type="noConversion"/>
  </si>
  <si>
    <t>侵害墳墓屍體</t>
    <phoneticPr fontId="7" type="noConversion"/>
  </si>
  <si>
    <t>恐嚇取財</t>
    <phoneticPr fontId="12" type="noConversion"/>
  </si>
  <si>
    <t>N/A</t>
    <phoneticPr fontId="16" type="noConversion"/>
  </si>
  <si>
    <t>N/A</t>
    <phoneticPr fontId="16" type="noConversion"/>
  </si>
  <si>
    <r>
      <rPr>
        <sz val="11"/>
        <color theme="1"/>
        <rFont val="新細明體"/>
        <family val="1"/>
        <charset val="136"/>
      </rPr>
      <t>詐欺犯罪</t>
    </r>
    <phoneticPr fontId="16" type="noConversion"/>
  </si>
  <si>
    <r>
      <rPr>
        <sz val="11"/>
        <color theme="1"/>
        <rFont val="新細明體"/>
        <family val="1"/>
        <charset val="136"/>
      </rPr>
      <t>殺人犯罪</t>
    </r>
    <phoneticPr fontId="16" type="noConversion"/>
  </si>
  <si>
    <t>資料來源：內政部警政署刑事警察局。
說　　明：強制性交含共同強制性交。</t>
    <phoneticPr fontId="12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</si>
  <si>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1-3-2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年各級毒品案件之破獲件數及嫌疑人數</t>
    </r>
    <phoneticPr fontId="1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</si>
  <si>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1-3-6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年調查局經濟犯罪案件破獲件數</t>
    </r>
    <phoneticPr fontId="16" type="noConversion"/>
  </si>
  <si>
    <r>
      <t>2012年</t>
    </r>
    <r>
      <rPr>
        <sz val="11"/>
        <rFont val="細明體"/>
        <family val="3"/>
        <charset val="136"/>
      </rPr>
      <t/>
    </r>
  </si>
  <si>
    <r>
      <t>2013年</t>
    </r>
    <r>
      <rPr>
        <sz val="11"/>
        <rFont val="細明體"/>
        <family val="3"/>
        <charset val="136"/>
      </rPr>
      <t/>
    </r>
  </si>
  <si>
    <r>
      <t>2014年</t>
    </r>
    <r>
      <rPr>
        <sz val="11"/>
        <rFont val="細明體"/>
        <family val="3"/>
        <charset val="136"/>
      </rPr>
      <t/>
    </r>
  </si>
  <si>
    <r>
      <t>2015年</t>
    </r>
    <r>
      <rPr>
        <sz val="11"/>
        <rFont val="細明體"/>
        <family val="3"/>
        <charset val="136"/>
      </rPr>
      <t/>
    </r>
  </si>
  <si>
    <r>
      <t>2016年</t>
    </r>
    <r>
      <rPr>
        <sz val="11"/>
        <rFont val="細明體"/>
        <family val="3"/>
        <charset val="136"/>
      </rPr>
      <t/>
    </r>
  </si>
  <si>
    <r>
      <t>2017年</t>
    </r>
    <r>
      <rPr>
        <sz val="11"/>
        <rFont val="細明體"/>
        <family val="3"/>
        <charset val="136"/>
      </rPr>
      <t/>
    </r>
  </si>
  <si>
    <r>
      <t>2018年</t>
    </r>
    <r>
      <rPr>
        <sz val="11"/>
        <rFont val="細明體"/>
        <family val="3"/>
        <charset val="136"/>
      </rPr>
      <t/>
    </r>
  </si>
  <si>
    <r>
      <t>2019年</t>
    </r>
    <r>
      <rPr>
        <sz val="11"/>
        <rFont val="細明體"/>
        <family val="3"/>
        <charset val="136"/>
      </rPr>
      <t/>
    </r>
  </si>
  <si>
    <r>
      <t>2020年</t>
    </r>
    <r>
      <rPr>
        <sz val="11"/>
        <rFont val="細明體"/>
        <family val="3"/>
        <charset val="136"/>
      </rPr>
      <t/>
    </r>
  </si>
  <si>
    <r>
      <rPr>
        <sz val="10"/>
        <color theme="1"/>
        <rFont val="新細明體"/>
        <family val="1"/>
        <charset val="136"/>
      </rPr>
      <t>單位：件</t>
    </r>
    <r>
      <rPr>
        <sz val="10"/>
        <color theme="1"/>
        <rFont val="Times New Roman"/>
        <family val="1"/>
      </rPr>
      <t>/10</t>
    </r>
    <r>
      <rPr>
        <sz val="10"/>
        <color theme="1"/>
        <rFont val="新細明體"/>
        <family val="1"/>
        <charset val="136"/>
      </rPr>
      <t>萬人</t>
    </r>
    <phoneticPr fontId="1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</si>
  <si>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1-4-2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年日本犯罪率趨勢</t>
    </r>
    <phoneticPr fontId="16" type="noConversion"/>
  </si>
  <si>
    <r>
      <rPr>
        <sz val="11"/>
        <rFont val="新細明體"/>
        <family val="1"/>
        <charset val="136"/>
      </rPr>
      <t>整體犯罪</t>
    </r>
    <phoneticPr fontId="7" type="noConversion"/>
  </si>
  <si>
    <r>
      <rPr>
        <sz val="11"/>
        <color theme="1"/>
        <rFont val="新細明體"/>
        <family val="1"/>
        <charset val="136"/>
      </rPr>
      <t>竊盜犯罪</t>
    </r>
    <phoneticPr fontId="16" type="noConversion"/>
  </si>
  <si>
    <r>
      <rPr>
        <sz val="11"/>
        <color theme="1"/>
        <rFont val="新細明體"/>
        <family val="1"/>
        <charset val="136"/>
      </rPr>
      <t>強盜犯罪</t>
    </r>
    <phoneticPr fontId="16" type="noConversion"/>
  </si>
  <si>
    <r>
      <rPr>
        <sz val="11"/>
        <color theme="1"/>
        <rFont val="新細明體"/>
        <family val="1"/>
        <charset val="136"/>
      </rPr>
      <t>強制性交犯罪</t>
    </r>
    <phoneticPr fontId="16" type="noConversion"/>
  </si>
  <si>
    <r>
      <rPr>
        <sz val="20"/>
        <color theme="1"/>
        <rFont val="新細明體"/>
        <family val="1"/>
        <charset val="136"/>
      </rPr>
      <t>表</t>
    </r>
    <r>
      <rPr>
        <sz val="20"/>
        <color theme="1"/>
        <rFont val="Times New Roman"/>
        <family val="1"/>
      </rPr>
      <t>1-2-3</t>
    </r>
    <r>
      <rPr>
        <sz val="20"/>
        <color theme="1"/>
        <rFont val="新細明體"/>
        <family val="1"/>
        <charset val="136"/>
      </rPr>
      <t>　近</t>
    </r>
    <r>
      <rPr>
        <sz val="20"/>
        <color theme="1"/>
        <rFont val="Times New Roman"/>
        <family val="1"/>
      </rPr>
      <t>10</t>
    </r>
    <r>
      <rPr>
        <sz val="20"/>
        <color theme="1"/>
        <rFont val="新細明體"/>
        <family val="1"/>
        <charset val="136"/>
      </rPr>
      <t>年普通刑法犯罪嫌疑人之性別與罪名</t>
    </r>
    <phoneticPr fontId="12" type="noConversion"/>
  </si>
  <si>
    <r>
      <t>110年</t>
    </r>
    <r>
      <rPr>
        <sz val="11"/>
        <rFont val="新細明體"/>
        <family val="1"/>
        <charset val="136"/>
      </rPr>
      <t/>
    </r>
  </si>
  <si>
    <t>2分41秒</t>
  </si>
  <si>
    <r>
      <t>110年</t>
    </r>
    <r>
      <rPr>
        <sz val="12"/>
        <color theme="1"/>
        <rFont val="細明體"/>
        <family val="3"/>
        <charset val="136"/>
      </rPr>
      <t/>
    </r>
  </si>
  <si>
    <r>
      <t>110年</t>
    </r>
    <r>
      <rPr>
        <sz val="11"/>
        <color indexed="8"/>
        <rFont val="新細明體"/>
        <family val="1"/>
        <charset val="136"/>
      </rPr>
      <t/>
    </r>
  </si>
  <si>
    <r>
      <t>101</t>
    </r>
    <r>
      <rPr>
        <sz val="14"/>
        <color indexed="8"/>
        <rFont val="新細明體"/>
        <family val="1"/>
        <charset val="136"/>
      </rPr>
      <t>年</t>
    </r>
    <phoneticPr fontId="7" type="noConversion"/>
  </si>
  <si>
    <r>
      <t>105年</t>
    </r>
    <r>
      <rPr>
        <sz val="14"/>
        <color indexed="8"/>
        <rFont val="新細明體"/>
        <family val="1"/>
        <charset val="136"/>
      </rPr>
      <t/>
    </r>
  </si>
  <si>
    <r>
      <t>110年</t>
    </r>
    <r>
      <rPr>
        <sz val="14"/>
        <color indexed="8"/>
        <rFont val="新細明體"/>
        <family val="1"/>
        <charset val="136"/>
      </rPr>
      <t/>
    </r>
  </si>
  <si>
    <r>
      <t>110年</t>
    </r>
    <r>
      <rPr>
        <sz val="12"/>
        <color theme="1"/>
        <rFont val="新細明體"/>
        <family val="1"/>
        <charset val="136"/>
      </rPr>
      <t/>
    </r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</si>
  <si>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</si>
  <si>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</si>
  <si>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</si>
  <si>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</si>
  <si>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</si>
  <si>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</si>
  <si>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</si>
  <si>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</si>
  <si>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</si>
  <si>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</si>
  <si>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r>
      <t>110年</t>
    </r>
    <r>
      <rPr>
        <sz val="11"/>
        <color theme="1"/>
        <rFont val="細明體"/>
        <family val="3"/>
        <charset val="136"/>
      </rPr>
      <t/>
    </r>
  </si>
  <si>
    <r>
      <t>101</t>
    </r>
    <r>
      <rPr>
        <sz val="11"/>
        <rFont val="新細明體"/>
        <family val="1"/>
        <charset val="136"/>
      </rPr>
      <t>年</t>
    </r>
    <phoneticPr fontId="16" type="noConversion"/>
  </si>
  <si>
    <r>
      <t>101</t>
    </r>
    <r>
      <rPr>
        <sz val="11"/>
        <rFont val="新細明體"/>
        <family val="1"/>
        <charset val="136"/>
      </rPr>
      <t>年</t>
    </r>
    <phoneticPr fontId="7" type="noConversion"/>
  </si>
  <si>
    <r>
      <t>2021年</t>
    </r>
    <r>
      <rPr>
        <sz val="11"/>
        <rFont val="細明體"/>
        <family val="3"/>
        <charset val="136"/>
      </rPr>
      <t/>
    </r>
  </si>
  <si>
    <r>
      <t>110年</t>
    </r>
    <r>
      <rPr>
        <sz val="12"/>
        <rFont val="新細明體"/>
        <family val="1"/>
        <charset val="136"/>
      </rPr>
      <t/>
    </r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</si>
  <si>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1-1-1   110</t>
    </r>
    <r>
      <rPr>
        <sz val="15"/>
        <rFont val="新細明體"/>
        <family val="1"/>
        <charset val="136"/>
      </rPr>
      <t>年全般刑案概況</t>
    </r>
    <phoneticPr fontId="7" type="noConversion"/>
  </si>
  <si>
    <t>110v.109</t>
    <phoneticPr fontId="7" type="noConversion"/>
  </si>
  <si>
    <t>110v.101</t>
    <phoneticPr fontId="7" type="noConversion"/>
  </si>
  <si>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增減百分比表示以</t>
    </r>
    <r>
      <rPr>
        <sz val="11"/>
        <color theme="1"/>
        <rFont val="Times New Roman"/>
        <family val="1"/>
      </rPr>
      <t>(109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-108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)/108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*100%</t>
    </r>
    <r>
      <rPr>
        <sz val="11"/>
        <color theme="1"/>
        <rFont val="新細明體"/>
        <family val="1"/>
        <charset val="136"/>
      </rPr>
      <t>。　　　　</t>
    </r>
    <phoneticPr fontId="7" type="noConversion"/>
  </si>
  <si>
    <r>
      <rPr>
        <sz val="11"/>
        <rFont val="新細明體"/>
        <family val="1"/>
        <charset val="136"/>
      </rPr>
      <t>嫌疑人</t>
    </r>
    <phoneticPr fontId="7" type="noConversion"/>
  </si>
  <si>
    <r>
      <rPr>
        <sz val="11"/>
        <rFont val="新細明體"/>
        <family val="1"/>
        <charset val="136"/>
      </rPr>
      <t>男</t>
    </r>
    <phoneticPr fontId="12" type="noConversion"/>
  </si>
  <si>
    <r>
      <rPr>
        <sz val="11"/>
        <rFont val="新細明體"/>
        <family val="1"/>
        <charset val="136"/>
      </rPr>
      <t>女</t>
    </r>
    <phoneticPr fontId="12" type="noConversion"/>
  </si>
  <si>
    <r>
      <t>102年</t>
    </r>
    <r>
      <rPr>
        <sz val="12"/>
        <color theme="1"/>
        <rFont val="新細明體"/>
        <family val="2"/>
        <charset val="136"/>
      </rPr>
      <t/>
    </r>
  </si>
  <si>
    <r>
      <t>103年</t>
    </r>
    <r>
      <rPr>
        <sz val="12"/>
        <color theme="1"/>
        <rFont val="新細明體"/>
        <family val="2"/>
        <charset val="136"/>
      </rPr>
      <t/>
    </r>
  </si>
  <si>
    <r>
      <t>104年</t>
    </r>
    <r>
      <rPr>
        <sz val="12"/>
        <color theme="1"/>
        <rFont val="新細明體"/>
        <family val="2"/>
        <charset val="136"/>
      </rPr>
      <t/>
    </r>
  </si>
  <si>
    <r>
      <t>105年</t>
    </r>
    <r>
      <rPr>
        <sz val="12"/>
        <color theme="1"/>
        <rFont val="新細明體"/>
        <family val="2"/>
        <charset val="136"/>
      </rPr>
      <t/>
    </r>
  </si>
  <si>
    <r>
      <t>106年</t>
    </r>
    <r>
      <rPr>
        <sz val="12"/>
        <color theme="1"/>
        <rFont val="新細明體"/>
        <family val="2"/>
        <charset val="136"/>
      </rPr>
      <t/>
    </r>
  </si>
  <si>
    <r>
      <t>107年</t>
    </r>
    <r>
      <rPr>
        <sz val="12"/>
        <color theme="1"/>
        <rFont val="新細明體"/>
        <family val="2"/>
        <charset val="136"/>
      </rPr>
      <t/>
    </r>
  </si>
  <si>
    <r>
      <t>108年</t>
    </r>
    <r>
      <rPr>
        <sz val="12"/>
        <color theme="1"/>
        <rFont val="新細明體"/>
        <family val="2"/>
        <charset val="136"/>
      </rPr>
      <t/>
    </r>
  </si>
  <si>
    <r>
      <t>109年</t>
    </r>
    <r>
      <rPr>
        <sz val="12"/>
        <color theme="1"/>
        <rFont val="新細明體"/>
        <family val="2"/>
        <charset val="136"/>
      </rPr>
      <t/>
    </r>
  </si>
  <si>
    <r>
      <t>110年</t>
    </r>
    <r>
      <rPr>
        <sz val="12"/>
        <color theme="1"/>
        <rFont val="新細明體"/>
        <family val="2"/>
        <charset val="136"/>
      </rPr>
      <t/>
    </r>
  </si>
  <si>
    <r>
      <rPr>
        <sz val="12"/>
        <color theme="1"/>
        <rFont val="新細明體"/>
        <family val="2"/>
        <charset val="136"/>
      </rPr>
      <t>投資詐欺</t>
    </r>
  </si>
  <si>
    <r>
      <rPr>
        <sz val="12"/>
        <color theme="1"/>
        <rFont val="新細明體"/>
        <family val="2"/>
        <charset val="136"/>
      </rPr>
      <t>解除分期付款詐欺（</t>
    </r>
    <r>
      <rPr>
        <sz val="12"/>
        <color theme="1"/>
        <rFont val="Times New Roman"/>
        <family val="1"/>
      </rPr>
      <t>ATM</t>
    </r>
    <r>
      <rPr>
        <sz val="12"/>
        <color theme="1"/>
        <rFont val="新細明體"/>
        <family val="2"/>
        <charset val="136"/>
      </rPr>
      <t>）</t>
    </r>
  </si>
  <si>
    <r>
      <rPr>
        <sz val="12"/>
        <color theme="1"/>
        <rFont val="新細明體"/>
        <family val="2"/>
        <charset val="136"/>
      </rPr>
      <t>一般購物詐欺（偽稱買賣）</t>
    </r>
  </si>
  <si>
    <r>
      <rPr>
        <sz val="12"/>
        <color theme="1"/>
        <rFont val="新細明體"/>
        <family val="2"/>
        <charset val="136"/>
      </rPr>
      <t>拒付款項（賴帳）</t>
    </r>
  </si>
  <si>
    <r>
      <rPr>
        <sz val="12"/>
        <color theme="1"/>
        <rFont val="新細明體"/>
        <family val="2"/>
        <charset val="136"/>
      </rPr>
      <t>偽稱買賣</t>
    </r>
  </si>
  <si>
    <r>
      <rPr>
        <sz val="12"/>
        <color theme="1"/>
        <rFont val="新細明體"/>
        <family val="2"/>
        <charset val="136"/>
      </rPr>
      <t>假網路拍賣（購物）</t>
    </r>
  </si>
  <si>
    <r>
      <rPr>
        <sz val="12"/>
        <color theme="1"/>
        <rFont val="新細明體"/>
        <family val="2"/>
        <charset val="136"/>
      </rPr>
      <t>假冒機構（公務員）</t>
    </r>
  </si>
  <si>
    <r>
      <rPr>
        <sz val="12"/>
        <color theme="1"/>
        <rFont val="新細明體"/>
        <family val="2"/>
        <charset val="136"/>
      </rPr>
      <t>借錢不還含票據詐欺（空頭）</t>
    </r>
  </si>
  <si>
    <r>
      <rPr>
        <sz val="12"/>
        <color theme="1"/>
        <rFont val="新細明體"/>
        <family val="2"/>
        <charset val="136"/>
      </rPr>
      <t>遊戲點數（含虛擬寶物）詐欺</t>
    </r>
  </si>
  <si>
    <r>
      <rPr>
        <sz val="12"/>
        <color theme="1"/>
        <rFont val="新細明體"/>
        <family val="2"/>
        <charset val="136"/>
      </rPr>
      <t>盜（冒）用好友身分</t>
    </r>
  </si>
  <si>
    <r>
      <rPr>
        <sz val="12"/>
        <color theme="1"/>
        <rFont val="新細明體"/>
        <family val="2"/>
        <charset val="136"/>
      </rPr>
      <t>佯稱代辦貸款</t>
    </r>
  </si>
  <si>
    <r>
      <rPr>
        <sz val="12"/>
        <color theme="1"/>
        <rFont val="新細明體"/>
        <family val="2"/>
        <charset val="136"/>
      </rPr>
      <t>色情應召詐財</t>
    </r>
  </si>
  <si>
    <r>
      <rPr>
        <sz val="12"/>
        <color theme="1"/>
        <rFont val="新細明體"/>
        <family val="2"/>
        <charset val="136"/>
      </rPr>
      <t>假冒名義詐欺</t>
    </r>
  </si>
  <si>
    <r>
      <rPr>
        <sz val="12"/>
        <color theme="1"/>
        <rFont val="新細明體"/>
        <family val="2"/>
        <charset val="136"/>
      </rPr>
      <t>冒（盜）領現金</t>
    </r>
  </si>
  <si>
    <r>
      <rPr>
        <sz val="12"/>
        <color theme="1"/>
        <rFont val="新細明體"/>
        <family val="2"/>
        <charset val="136"/>
      </rPr>
      <t>假稱傷病貧困</t>
    </r>
  </si>
  <si>
    <r>
      <rPr>
        <sz val="12"/>
        <color theme="1"/>
        <rFont val="新細明體"/>
        <family val="2"/>
        <charset val="136"/>
      </rPr>
      <t>假貨押騙（售）</t>
    </r>
  </si>
  <si>
    <r>
      <rPr>
        <sz val="12"/>
        <color theme="1"/>
        <rFont val="新細明體"/>
        <family val="2"/>
        <charset val="136"/>
      </rPr>
      <t>詐騙銀行帳號密碼詐財</t>
    </r>
  </si>
  <si>
    <r>
      <rPr>
        <sz val="12"/>
        <color theme="1"/>
        <rFont val="新細明體"/>
        <family val="2"/>
        <charset val="136"/>
      </rPr>
      <t>票據（空頭）</t>
    </r>
  </si>
  <si>
    <r>
      <rPr>
        <sz val="12"/>
        <color theme="1"/>
        <rFont val="新細明體"/>
        <family val="2"/>
        <charset val="136"/>
      </rPr>
      <t>刊廣告（報章）詐欺</t>
    </r>
  </si>
  <si>
    <r>
      <rPr>
        <sz val="12"/>
        <color theme="1"/>
        <rFont val="新細明體"/>
        <family val="2"/>
        <charset val="136"/>
      </rPr>
      <t>其他</t>
    </r>
    <phoneticPr fontId="7" type="noConversion"/>
  </si>
  <si>
    <t>World Prison Brief (WPB). https://www.prisonstudies.org/world-prison-brief-data (retrieved on 2022/06/01)</t>
    <phoneticPr fontId="16" type="noConversion"/>
  </si>
  <si>
    <t>違反公司法之罪</t>
    <phoneticPr fontId="12" type="noConversion"/>
  </si>
  <si>
    <r>
      <t>110</t>
    </r>
    <r>
      <rPr>
        <sz val="11"/>
        <color indexed="8"/>
        <rFont val="新細明體"/>
        <family val="1"/>
        <charset val="136"/>
      </rPr>
      <t>年全般刑案</t>
    </r>
    <phoneticPr fontId="7" type="noConversion"/>
  </si>
  <si>
    <r>
      <rPr>
        <sz val="11"/>
        <color indexed="8"/>
        <rFont val="新細明體"/>
        <family val="1"/>
        <charset val="136"/>
      </rPr>
      <t>與</t>
    </r>
    <r>
      <rPr>
        <sz val="11"/>
        <color indexed="8"/>
        <rFont val="Times New Roman"/>
        <family val="1"/>
      </rPr>
      <t>109</t>
    </r>
    <r>
      <rPr>
        <sz val="11"/>
        <color indexed="8"/>
        <rFont val="新細明體"/>
        <family val="1"/>
        <charset val="136"/>
      </rPr>
      <t>年比較（增減數量、增減百分比）</t>
    </r>
    <phoneticPr fontId="7" type="noConversion"/>
  </si>
  <si>
    <r>
      <rPr>
        <sz val="11"/>
        <color indexed="8"/>
        <rFont val="新細明體"/>
        <family val="1"/>
        <charset val="136"/>
      </rPr>
      <t>與</t>
    </r>
    <r>
      <rPr>
        <sz val="11"/>
        <color indexed="8"/>
        <rFont val="Times New Roman"/>
        <family val="1"/>
      </rPr>
      <t>101</t>
    </r>
    <r>
      <rPr>
        <sz val="11"/>
        <color indexed="8"/>
        <rFont val="新細明體"/>
        <family val="1"/>
        <charset val="136"/>
      </rPr>
      <t>年比較（增減數量、增減百分比）</t>
    </r>
    <phoneticPr fontId="7" type="noConversion"/>
  </si>
  <si>
    <r>
      <t>109</t>
    </r>
    <r>
      <rPr>
        <sz val="12"/>
        <color theme="1"/>
        <rFont val="細明體"/>
        <family val="3"/>
        <charset val="136"/>
      </rPr>
      <t>年</t>
    </r>
    <phoneticPr fontId="7" type="noConversion"/>
  </si>
  <si>
    <r>
      <t>101</t>
    </r>
    <r>
      <rPr>
        <sz val="12"/>
        <color theme="1"/>
        <rFont val="細明體"/>
        <family val="3"/>
        <charset val="136"/>
      </rPr>
      <t>年</t>
    </r>
    <phoneticPr fontId="7" type="noConversion"/>
  </si>
  <si>
    <r>
      <rPr>
        <sz val="11"/>
        <color indexed="8"/>
        <rFont val="新細明體"/>
        <family val="1"/>
        <charset val="136"/>
      </rPr>
      <t>發生件數</t>
    </r>
    <phoneticPr fontId="12" type="noConversion"/>
  </si>
  <si>
    <r>
      <rPr>
        <sz val="11"/>
        <color indexed="8"/>
        <rFont val="新細明體"/>
        <family val="1"/>
        <charset val="136"/>
      </rPr>
      <t>破獲件數</t>
    </r>
    <phoneticPr fontId="12" type="noConversion"/>
  </si>
  <si>
    <r>
      <rPr>
        <sz val="11"/>
        <color indexed="8"/>
        <rFont val="新細明體"/>
        <family val="1"/>
        <charset val="136"/>
      </rPr>
      <t>犯罪嫌疑人數</t>
    </r>
    <phoneticPr fontId="12" type="noConversion"/>
  </si>
  <si>
    <r>
      <rPr>
        <sz val="11"/>
        <color indexed="8"/>
        <rFont val="新細明體"/>
        <family val="1"/>
        <charset val="136"/>
      </rPr>
      <t>犯罪率（件</t>
    </r>
    <r>
      <rPr>
        <sz val="11"/>
        <color indexed="8"/>
        <rFont val="Times New Roman"/>
        <family val="1"/>
      </rPr>
      <t>/10</t>
    </r>
    <r>
      <rPr>
        <sz val="11"/>
        <color indexed="8"/>
        <rFont val="新細明體"/>
        <family val="1"/>
        <charset val="136"/>
      </rPr>
      <t>萬人）</t>
    </r>
    <phoneticPr fontId="7" type="noConversion"/>
  </si>
  <si>
    <r>
      <rPr>
        <sz val="11"/>
        <rFont val="新細明體"/>
        <family val="1"/>
        <charset val="136"/>
      </rPr>
      <t>資料來源：內政部警政署刑事警察局。</t>
    </r>
    <phoneticPr fontId="16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</si>
  <si>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增減數量表示以</t>
    </r>
    <r>
      <rPr>
        <sz val="11"/>
        <color theme="1"/>
        <rFont val="Times New Roman"/>
        <family val="1"/>
      </rPr>
      <t>(109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-108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)</t>
    </r>
    <r>
      <rPr>
        <sz val="11"/>
        <color theme="1"/>
        <rFont val="新細明體"/>
        <family val="1"/>
        <charset val="136"/>
      </rPr>
      <t>。</t>
    </r>
    <phoneticPr fontId="12" type="noConversion"/>
  </si>
  <si>
    <r>
      <rPr>
        <sz val="11"/>
        <color theme="1"/>
        <rFont val="微軟正黑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微軟正黑體"/>
        <family val="1"/>
        <charset val="136"/>
      </rPr>
      <t>發生數意指全國各級警察機關查獲案件數或受處理案件數，以下各表均同。</t>
    </r>
    <phoneticPr fontId="7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</si>
  <si>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1-1-2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年全般刑案統計指標</t>
    </r>
    <phoneticPr fontId="12" type="noConversion"/>
  </si>
  <si>
    <r>
      <rPr>
        <sz val="11"/>
        <rFont val="新細明體"/>
        <family val="1"/>
        <charset val="136"/>
      </rPr>
      <t>全般刑案</t>
    </r>
    <phoneticPr fontId="12" type="noConversion"/>
  </si>
  <si>
    <r>
      <rPr>
        <sz val="11"/>
        <rFont val="新細明體"/>
        <family val="1"/>
        <charset val="136"/>
      </rPr>
      <t>財產犯罪</t>
    </r>
    <phoneticPr fontId="12" type="noConversion"/>
  </si>
  <si>
    <r>
      <rPr>
        <sz val="11"/>
        <rFont val="新細明體"/>
        <family val="1"/>
        <charset val="136"/>
      </rPr>
      <t>暴力犯罪</t>
    </r>
    <phoneticPr fontId="12" type="noConversion"/>
  </si>
  <si>
    <r>
      <rPr>
        <sz val="11"/>
        <rFont val="新細明體"/>
        <family val="1"/>
        <charset val="136"/>
      </rPr>
      <t>嫌疑人</t>
    </r>
    <phoneticPr fontId="7" type="noConversion"/>
  </si>
  <si>
    <r>
      <rPr>
        <sz val="11"/>
        <color theme="1"/>
        <rFont val="新細明體"/>
        <family val="1"/>
        <charset val="136"/>
      </rPr>
      <t>犯罪時鐘</t>
    </r>
    <phoneticPr fontId="7" type="noConversion"/>
  </si>
  <si>
    <r>
      <rPr>
        <sz val="11"/>
        <rFont val="細明體"/>
        <family val="3"/>
        <charset val="136"/>
      </rPr>
      <t>破獲數</t>
    </r>
    <phoneticPr fontId="7" type="noConversion"/>
  </si>
  <si>
    <r>
      <rPr>
        <sz val="11"/>
        <rFont val="新細明體"/>
        <family val="1"/>
        <charset val="136"/>
      </rPr>
      <t>嫌疑人</t>
    </r>
    <phoneticPr fontId="12" type="noConversion"/>
  </si>
  <si>
    <r>
      <rPr>
        <sz val="11"/>
        <rFont val="新細明體"/>
        <family val="1"/>
        <charset val="136"/>
      </rPr>
      <t>嫌疑人</t>
    </r>
    <phoneticPr fontId="12" type="noConversion"/>
  </si>
  <si>
    <r>
      <rPr>
        <sz val="11"/>
        <rFont val="新細明體"/>
        <family val="1"/>
        <charset val="136"/>
      </rPr>
      <t>件</t>
    </r>
    <phoneticPr fontId="7" type="noConversion"/>
  </si>
  <si>
    <r>
      <rPr>
        <sz val="11"/>
        <rFont val="新細明體"/>
        <family val="1"/>
        <charset val="136"/>
      </rPr>
      <t>件</t>
    </r>
    <phoneticPr fontId="7" type="noConversion"/>
  </si>
  <si>
    <r>
      <rPr>
        <sz val="11"/>
        <rFont val="新細明體"/>
        <family val="1"/>
        <charset val="136"/>
      </rPr>
      <t>人</t>
    </r>
    <phoneticPr fontId="12" type="noConversion"/>
  </si>
  <si>
    <r>
      <rPr>
        <sz val="11"/>
        <color theme="1"/>
        <rFont val="新細明體"/>
        <family val="1"/>
        <charset val="136"/>
      </rPr>
      <t>分鐘</t>
    </r>
    <phoneticPr fontId="7" type="noConversion"/>
  </si>
  <si>
    <r>
      <rPr>
        <sz val="11"/>
        <rFont val="新細明體"/>
        <family val="1"/>
        <charset val="136"/>
      </rPr>
      <t>件</t>
    </r>
    <phoneticPr fontId="12" type="noConversion"/>
  </si>
  <si>
    <r>
      <rPr>
        <sz val="11"/>
        <rFont val="新細明體"/>
        <family val="1"/>
        <charset val="136"/>
      </rPr>
      <t>計</t>
    </r>
    <phoneticPr fontId="12" type="noConversion"/>
  </si>
  <si>
    <r>
      <rPr>
        <sz val="11"/>
        <rFont val="新細明體"/>
        <family val="1"/>
        <charset val="136"/>
      </rPr>
      <t>男</t>
    </r>
    <phoneticPr fontId="12" type="noConversion"/>
  </si>
  <si>
    <r>
      <rPr>
        <sz val="11"/>
        <rFont val="新細明體"/>
        <family val="1"/>
        <charset val="136"/>
      </rPr>
      <t>件</t>
    </r>
    <phoneticPr fontId="7" type="noConversion"/>
  </si>
  <si>
    <r>
      <rPr>
        <sz val="11"/>
        <rFont val="新細明體"/>
        <family val="1"/>
        <charset val="136"/>
      </rPr>
      <t>件</t>
    </r>
    <phoneticPr fontId="7" type="noConversion"/>
  </si>
  <si>
    <r>
      <rPr>
        <sz val="11"/>
        <rFont val="新細明體"/>
        <family val="1"/>
        <charset val="136"/>
      </rPr>
      <t>計</t>
    </r>
    <phoneticPr fontId="12" type="noConversion"/>
  </si>
  <si>
    <r>
      <rPr>
        <sz val="11"/>
        <rFont val="新細明體"/>
        <family val="1"/>
        <charset val="136"/>
      </rPr>
      <t>男</t>
    </r>
    <phoneticPr fontId="12" type="noConversion"/>
  </si>
  <si>
    <r>
      <rPr>
        <sz val="11"/>
        <rFont val="新細明體"/>
        <family val="1"/>
        <charset val="136"/>
      </rPr>
      <t>女</t>
    </r>
    <phoneticPr fontId="12" type="noConversion"/>
  </si>
  <si>
    <r>
      <t>1</t>
    </r>
    <r>
      <rPr>
        <sz val="11"/>
        <color theme="1"/>
        <rFont val="細明體"/>
        <family val="3"/>
        <charset val="136"/>
      </rPr>
      <t>分</t>
    </r>
    <r>
      <rPr>
        <sz val="11"/>
        <color theme="1"/>
        <rFont val="Times New Roman"/>
        <family val="1"/>
      </rPr>
      <t>53</t>
    </r>
    <r>
      <rPr>
        <sz val="11"/>
        <color theme="1"/>
        <rFont val="細明體"/>
        <family val="3"/>
        <charset val="136"/>
      </rPr>
      <t>秒</t>
    </r>
    <phoneticPr fontId="7" type="noConversion"/>
  </si>
  <si>
    <r>
      <rPr>
        <sz val="10"/>
        <rFont val="新細明體"/>
        <family val="1"/>
        <charset val="136"/>
      </rPr>
      <t>資料來源：內政部警政署刑事警察局。</t>
    </r>
    <phoneticPr fontId="12" type="noConversion"/>
  </si>
  <si>
    <r>
      <rPr>
        <sz val="10"/>
        <color theme="1"/>
        <rFont val="新細明體"/>
        <family val="1"/>
        <charset val="136"/>
      </rPr>
      <t>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新細明體"/>
        <family val="1"/>
        <charset val="136"/>
      </rPr>
      <t>暴力犯罪包含強盜罪、搶奪罪、重大恐嚇取財罪、擄人勒贖罪、殺人罪（不含過失致死）、重傷罪、強制性交罪（含強制性交、共同強制性交，自</t>
    </r>
    <r>
      <rPr>
        <sz val="10"/>
        <color theme="1"/>
        <rFont val="Times New Roman"/>
        <family val="1"/>
      </rPr>
      <t>106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1</t>
    </r>
    <r>
      <rPr>
        <sz val="10"/>
        <color theme="1"/>
        <rFont val="新細明體"/>
        <family val="1"/>
        <charset val="136"/>
      </rPr>
      <t>月後排除對幼性交）。</t>
    </r>
    <phoneticPr fontId="12" type="noConversion"/>
  </si>
  <si>
    <r>
      <rPr>
        <sz val="10"/>
        <color theme="1"/>
        <rFont val="新細明體"/>
        <family val="1"/>
        <charset val="136"/>
      </rPr>
      <t>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新細明體"/>
        <family val="1"/>
        <charset val="136"/>
      </rPr>
      <t>財產犯罪包含竊盜罪、詐欺罪、背信罪、重利罪、贓物罪。</t>
    </r>
    <phoneticPr fontId="7" type="noConversion"/>
  </si>
  <si>
    <r>
      <rPr>
        <sz val="10"/>
        <color theme="1"/>
        <rFont val="新細明體"/>
        <family val="1"/>
        <charset val="136"/>
      </rPr>
      <t>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新細明體"/>
        <family val="1"/>
        <charset val="136"/>
      </rPr>
      <t>犯罪時鐘係指每隔多少分鐘發生</t>
    </r>
    <r>
      <rPr>
        <sz val="10"/>
        <color theme="1"/>
        <rFont val="Times New Roman"/>
        <family val="1"/>
      </rPr>
      <t>1</t>
    </r>
    <r>
      <rPr>
        <sz val="10"/>
        <color theme="1"/>
        <rFont val="新細明體"/>
        <family val="1"/>
        <charset val="136"/>
      </rPr>
      <t>件刑事案件。</t>
    </r>
    <phoneticPr fontId="7" type="noConversion"/>
  </si>
  <si>
    <r>
      <rPr>
        <sz val="12"/>
        <color theme="1"/>
        <rFont val="細明體"/>
        <family val="3"/>
        <charset val="136"/>
      </rPr>
      <t>全年秒數</t>
    </r>
    <phoneticPr fontId="7" type="noConversion"/>
  </si>
  <si>
    <r>
      <rPr>
        <sz val="12"/>
        <color theme="1"/>
        <rFont val="細明體"/>
        <family val="3"/>
        <charset val="136"/>
      </rPr>
      <t>犯罪時鐘</t>
    </r>
    <phoneticPr fontId="7" type="noConversion"/>
  </si>
  <si>
    <r>
      <t>101</t>
    </r>
    <r>
      <rPr>
        <sz val="12"/>
        <color theme="1"/>
        <rFont val="細明體"/>
        <family val="3"/>
        <charset val="136"/>
      </rPr>
      <t>年</t>
    </r>
    <phoneticPr fontId="7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</si>
  <si>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1-1-3    </t>
    </r>
    <r>
      <rPr>
        <sz val="15"/>
        <color theme="1"/>
        <rFont val="新細明體"/>
        <family val="1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年全般刑案犯罪嫌疑人之年齡</t>
    </r>
    <phoneticPr fontId="12" type="noConversion"/>
  </si>
  <si>
    <r>
      <rPr>
        <sz val="11"/>
        <color indexed="8"/>
        <rFont val="新細明體"/>
        <family val="1"/>
        <charset val="136"/>
      </rPr>
      <t>總計</t>
    </r>
    <phoneticPr fontId="12" type="noConversion"/>
  </si>
  <si>
    <r>
      <t>70</t>
    </r>
    <r>
      <rPr>
        <sz val="11"/>
        <color indexed="8"/>
        <rFont val="新細明體"/>
        <family val="1"/>
        <charset val="136"/>
      </rPr>
      <t>歲以上</t>
    </r>
    <phoneticPr fontId="12" type="noConversion"/>
  </si>
  <si>
    <r>
      <rPr>
        <sz val="11"/>
        <color indexed="8"/>
        <rFont val="新細明體"/>
        <family val="1"/>
        <charset val="136"/>
      </rPr>
      <t>不詳</t>
    </r>
    <phoneticPr fontId="12" type="noConversion"/>
  </si>
  <si>
    <t>計</t>
    <phoneticPr fontId="7" type="noConversion"/>
  </si>
  <si>
    <t>計</t>
    <phoneticPr fontId="7" type="noConversion"/>
  </si>
  <si>
    <t>計</t>
    <phoneticPr fontId="7" type="noConversion"/>
  </si>
  <si>
    <t>計</t>
    <phoneticPr fontId="7" type="noConversion"/>
  </si>
  <si>
    <t>計</t>
    <phoneticPr fontId="7" type="noConversion"/>
  </si>
  <si>
    <t>計</t>
    <phoneticPr fontId="7" type="noConversion"/>
  </si>
  <si>
    <t>計</t>
    <phoneticPr fontId="7" type="noConversion"/>
  </si>
  <si>
    <t>計</t>
    <phoneticPr fontId="7" type="noConversion"/>
  </si>
  <si>
    <t>計</t>
    <phoneticPr fontId="7" type="noConversion"/>
  </si>
  <si>
    <r>
      <rPr>
        <sz val="11"/>
        <rFont val="新細明體"/>
        <family val="1"/>
        <charset val="136"/>
      </rPr>
      <t>資料來源：內政部警政署刑事警察局。</t>
    </r>
    <phoneticPr fontId="12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</si>
  <si>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1-1-4   </t>
    </r>
    <r>
      <rPr>
        <sz val="15"/>
        <color theme="1"/>
        <rFont val="新細明體"/>
        <family val="1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年全般刑案犯罪嫌疑人之性別</t>
    </r>
    <phoneticPr fontId="12" type="noConversion"/>
  </si>
  <si>
    <r>
      <t xml:space="preserve">  </t>
    </r>
    <r>
      <rPr>
        <sz val="11"/>
        <rFont val="新細明體"/>
        <family val="1"/>
        <charset val="136"/>
      </rPr>
      <t>年中人口數</t>
    </r>
    <phoneticPr fontId="7" type="noConversion"/>
  </si>
  <si>
    <r>
      <rPr>
        <sz val="11"/>
        <rFont val="新細明體"/>
        <family val="1"/>
        <charset val="136"/>
      </rPr>
      <t>犯罪嫌疑人數</t>
    </r>
    <phoneticPr fontId="12" type="noConversion"/>
  </si>
  <si>
    <r>
      <rPr>
        <sz val="11"/>
        <rFont val="新細明體"/>
        <family val="1"/>
        <charset val="136"/>
      </rPr>
      <t>總計</t>
    </r>
    <phoneticPr fontId="12" type="noConversion"/>
  </si>
  <si>
    <r>
      <rPr>
        <sz val="11"/>
        <rFont val="新細明體"/>
        <family val="1"/>
        <charset val="136"/>
      </rPr>
      <t>總計</t>
    </r>
    <phoneticPr fontId="12" type="noConversion"/>
  </si>
  <si>
    <r>
      <rPr>
        <sz val="11"/>
        <rFont val="新細明體"/>
        <family val="1"/>
        <charset val="136"/>
      </rPr>
      <t>男</t>
    </r>
    <phoneticPr fontId="12" type="noConversion"/>
  </si>
  <si>
    <r>
      <t>110</t>
    </r>
    <r>
      <rPr>
        <sz val="11"/>
        <rFont val="細明體"/>
        <family val="3"/>
        <charset val="136"/>
      </rPr>
      <t>年</t>
    </r>
    <r>
      <rPr>
        <sz val="11"/>
        <rFont val="新細明體"/>
        <family val="1"/>
        <charset val="136"/>
      </rPr>
      <t/>
    </r>
    <phoneticPr fontId="7" type="noConversion"/>
  </si>
  <si>
    <r>
      <rPr>
        <sz val="11"/>
        <rFont val="新細明體"/>
        <family val="1"/>
        <charset val="136"/>
      </rPr>
      <t>資料來源：內政部警政署刑事警察局。</t>
    </r>
    <phoneticPr fontId="12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</si>
  <si>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1-2-1   </t>
    </r>
    <r>
      <rPr>
        <sz val="15"/>
        <color theme="1"/>
        <rFont val="新細明體"/>
        <family val="1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年普通刑法犯罪案件之罪名</t>
    </r>
    <phoneticPr fontId="12" type="noConversion"/>
  </si>
  <si>
    <r>
      <rPr>
        <sz val="12"/>
        <color theme="1"/>
        <rFont val="新細明體"/>
        <family val="1"/>
        <charset val="136"/>
      </rPr>
      <t>單位：件、件</t>
    </r>
    <r>
      <rPr>
        <sz val="12"/>
        <color theme="1"/>
        <rFont val="Times New Roman"/>
        <family val="1"/>
      </rPr>
      <t>/10</t>
    </r>
    <r>
      <rPr>
        <sz val="12"/>
        <color theme="1"/>
        <rFont val="新細明體"/>
        <family val="1"/>
        <charset val="136"/>
      </rPr>
      <t>萬人</t>
    </r>
    <phoneticPr fontId="7" type="noConversion"/>
  </si>
  <si>
    <r>
      <rPr>
        <sz val="11"/>
        <color theme="1"/>
        <rFont val="新細明體"/>
        <family val="1"/>
        <charset val="136"/>
      </rPr>
      <t>發生數</t>
    </r>
    <phoneticPr fontId="12" type="noConversion"/>
  </si>
  <si>
    <r>
      <rPr>
        <sz val="11"/>
        <color theme="1"/>
        <rFont val="新細明體"/>
        <family val="1"/>
        <charset val="136"/>
      </rPr>
      <t>犯罪率</t>
    </r>
    <phoneticPr fontId="12" type="noConversion"/>
  </si>
  <si>
    <r>
      <rPr>
        <sz val="11"/>
        <color theme="1"/>
        <rFont val="新細明體"/>
        <family val="1"/>
        <charset val="136"/>
      </rPr>
      <t>發生數</t>
    </r>
    <phoneticPr fontId="12" type="noConversion"/>
  </si>
  <si>
    <r>
      <rPr>
        <sz val="11"/>
        <color theme="1"/>
        <rFont val="新細明體"/>
        <family val="1"/>
        <charset val="136"/>
      </rPr>
      <t>犯罪率</t>
    </r>
    <phoneticPr fontId="12" type="noConversion"/>
  </si>
  <si>
    <r>
      <rPr>
        <sz val="11"/>
        <color theme="1"/>
        <rFont val="新細明體"/>
        <family val="1"/>
        <charset val="136"/>
      </rPr>
      <t>發生數</t>
    </r>
    <phoneticPr fontId="12" type="noConversion"/>
  </si>
  <si>
    <r>
      <rPr>
        <sz val="11"/>
        <color theme="1"/>
        <rFont val="新細明體"/>
        <family val="1"/>
        <charset val="136"/>
      </rPr>
      <t>發生數</t>
    </r>
    <phoneticPr fontId="12" type="noConversion"/>
  </si>
  <si>
    <r>
      <rPr>
        <sz val="11"/>
        <color theme="1"/>
        <rFont val="新細明體"/>
        <family val="1"/>
        <charset val="136"/>
      </rPr>
      <t>犯罪率</t>
    </r>
    <phoneticPr fontId="12" type="noConversion"/>
  </si>
  <si>
    <r>
      <rPr>
        <sz val="11"/>
        <color theme="1"/>
        <rFont val="新細明體"/>
        <family val="1"/>
        <charset val="136"/>
      </rPr>
      <t>發生數</t>
    </r>
    <phoneticPr fontId="12" type="noConversion"/>
  </si>
  <si>
    <r>
      <rPr>
        <sz val="11"/>
        <color theme="1"/>
        <rFont val="新細明體"/>
        <family val="1"/>
        <charset val="136"/>
      </rPr>
      <t>犯罪率</t>
    </r>
    <phoneticPr fontId="12" type="noConversion"/>
  </si>
  <si>
    <r>
      <rPr>
        <sz val="12"/>
        <rFont val="新細明體"/>
        <family val="1"/>
        <charset val="136"/>
      </rPr>
      <t>普通刑法案件總計</t>
    </r>
    <phoneticPr fontId="27" type="noConversion"/>
  </si>
  <si>
    <r>
      <rPr>
        <sz val="11"/>
        <color theme="1"/>
        <rFont val="新細明體"/>
        <family val="1"/>
        <charset val="136"/>
      </rPr>
      <t>公共危險</t>
    </r>
    <phoneticPr fontId="27" type="noConversion"/>
  </si>
  <si>
    <r>
      <rPr>
        <sz val="11"/>
        <color theme="1"/>
        <rFont val="新細明體"/>
        <family val="1"/>
        <charset val="136"/>
      </rPr>
      <t>竊盜</t>
    </r>
    <phoneticPr fontId="27" type="noConversion"/>
  </si>
  <si>
    <r>
      <rPr>
        <sz val="11"/>
        <color theme="1"/>
        <rFont val="新細明體"/>
        <family val="1"/>
        <charset val="136"/>
      </rPr>
      <t>詐欺</t>
    </r>
    <phoneticPr fontId="27" type="noConversion"/>
  </si>
  <si>
    <r>
      <rPr>
        <sz val="11"/>
        <color theme="1"/>
        <rFont val="新細明體"/>
        <family val="1"/>
        <charset val="136"/>
      </rPr>
      <t>一般傷害</t>
    </r>
    <phoneticPr fontId="27" type="noConversion"/>
  </si>
  <si>
    <r>
      <rPr>
        <sz val="12"/>
        <rFont val="新細明體"/>
        <family val="1"/>
        <charset val="136"/>
      </rPr>
      <t>妨害自由</t>
    </r>
    <phoneticPr fontId="7" type="noConversion"/>
  </si>
  <si>
    <r>
      <rPr>
        <sz val="12"/>
        <rFont val="新細明體"/>
        <family val="1"/>
        <charset val="136"/>
      </rPr>
      <t>侵占</t>
    </r>
    <phoneticPr fontId="27" type="noConversion"/>
  </si>
  <si>
    <r>
      <rPr>
        <sz val="11"/>
        <color theme="1"/>
        <rFont val="新細明體"/>
        <family val="1"/>
        <charset val="136"/>
      </rPr>
      <t>性交猥褻</t>
    </r>
    <phoneticPr fontId="27" type="noConversion"/>
  </si>
  <si>
    <r>
      <rPr>
        <sz val="11"/>
        <color theme="1"/>
        <rFont val="新細明體"/>
        <family val="1"/>
        <charset val="136"/>
      </rPr>
      <t>賭博</t>
    </r>
    <phoneticPr fontId="27" type="noConversion"/>
  </si>
  <si>
    <r>
      <rPr>
        <sz val="12"/>
        <rFont val="新細明體"/>
        <family val="1"/>
        <charset val="136"/>
      </rPr>
      <t>妨害電腦使用</t>
    </r>
    <phoneticPr fontId="27" type="noConversion"/>
  </si>
  <si>
    <r>
      <rPr>
        <sz val="11"/>
        <color theme="1"/>
        <rFont val="新細明體"/>
        <family val="1"/>
        <charset val="136"/>
      </rPr>
      <t>背信</t>
    </r>
    <phoneticPr fontId="27" type="noConversion"/>
  </si>
  <si>
    <r>
      <rPr>
        <sz val="11"/>
        <color theme="1"/>
        <rFont val="新細明體"/>
        <family val="1"/>
        <charset val="136"/>
      </rPr>
      <t>重利</t>
    </r>
    <phoneticPr fontId="27" type="noConversion"/>
  </si>
  <si>
    <r>
      <rPr>
        <sz val="11"/>
        <color theme="1"/>
        <rFont val="新細明體"/>
        <family val="1"/>
        <charset val="136"/>
      </rPr>
      <t>恐嚇取財</t>
    </r>
    <phoneticPr fontId="27" type="noConversion"/>
  </si>
  <si>
    <r>
      <rPr>
        <sz val="11"/>
        <color theme="1"/>
        <rFont val="新細明體"/>
        <family val="1"/>
        <charset val="136"/>
      </rPr>
      <t>對幼性交</t>
    </r>
    <phoneticPr fontId="27" type="noConversion"/>
  </si>
  <si>
    <r>
      <rPr>
        <sz val="12"/>
        <rFont val="新細明體"/>
        <family val="1"/>
        <charset val="136"/>
      </rPr>
      <t>故意殺人</t>
    </r>
    <phoneticPr fontId="27" type="noConversion"/>
  </si>
  <si>
    <r>
      <rPr>
        <sz val="11"/>
        <color theme="1"/>
        <rFont val="新細明體"/>
        <family val="1"/>
        <charset val="136"/>
      </rPr>
      <t>強盜</t>
    </r>
    <phoneticPr fontId="27" type="noConversion"/>
  </si>
  <si>
    <r>
      <rPr>
        <sz val="11"/>
        <color theme="1"/>
        <rFont val="新細明體"/>
        <family val="1"/>
        <charset val="136"/>
      </rPr>
      <t>搶奪</t>
    </r>
    <phoneticPr fontId="27" type="noConversion"/>
  </si>
  <si>
    <r>
      <rPr>
        <sz val="12"/>
        <rFont val="新細明體"/>
        <family val="1"/>
        <charset val="136"/>
      </rPr>
      <t>強制性交</t>
    </r>
    <phoneticPr fontId="27" type="noConversion"/>
  </si>
  <si>
    <r>
      <rPr>
        <sz val="12"/>
        <rFont val="細明體"/>
        <family val="3"/>
        <charset val="136"/>
      </rPr>
      <t>過失致死</t>
    </r>
    <phoneticPr fontId="7" type="noConversion"/>
  </si>
  <si>
    <r>
      <rPr>
        <sz val="11"/>
        <color theme="1"/>
        <rFont val="新細明體"/>
        <family val="1"/>
        <charset val="136"/>
      </rPr>
      <t>贓物</t>
    </r>
    <phoneticPr fontId="27" type="noConversion"/>
  </si>
  <si>
    <r>
      <rPr>
        <sz val="12"/>
        <rFont val="細明體"/>
        <family val="3"/>
        <charset val="136"/>
      </rPr>
      <t>偽造有價證券</t>
    </r>
    <phoneticPr fontId="7" type="noConversion"/>
  </si>
  <si>
    <r>
      <rPr>
        <sz val="12"/>
        <rFont val="細明體"/>
        <family val="3"/>
        <charset val="136"/>
      </rPr>
      <t>偽造貨幣</t>
    </r>
    <phoneticPr fontId="7" type="noConversion"/>
  </si>
  <si>
    <r>
      <rPr>
        <sz val="12"/>
        <rFont val="細明體"/>
        <family val="3"/>
        <charset val="136"/>
      </rPr>
      <t>藏匿頂替</t>
    </r>
    <phoneticPr fontId="7" type="noConversion"/>
  </si>
  <si>
    <r>
      <rPr>
        <sz val="11"/>
        <color theme="1"/>
        <rFont val="新細明體"/>
        <family val="1"/>
        <charset val="136"/>
      </rPr>
      <t>重傷害</t>
    </r>
    <phoneticPr fontId="27" type="noConversion"/>
  </si>
  <si>
    <r>
      <rPr>
        <sz val="12"/>
        <rFont val="細明體"/>
        <family val="3"/>
        <charset val="136"/>
      </rPr>
      <t>偽證</t>
    </r>
    <phoneticPr fontId="7" type="noConversion"/>
  </si>
  <si>
    <r>
      <rPr>
        <sz val="12"/>
        <rFont val="細明體"/>
        <family val="3"/>
        <charset val="136"/>
      </rPr>
      <t>湮滅證據</t>
    </r>
    <phoneticPr fontId="7" type="noConversion"/>
  </si>
  <si>
    <r>
      <rPr>
        <sz val="12"/>
        <rFont val="細明體"/>
        <family val="3"/>
        <charset val="136"/>
      </rPr>
      <t>侵害墳墓屍體</t>
    </r>
    <phoneticPr fontId="7" type="noConversion"/>
  </si>
  <si>
    <r>
      <rPr>
        <sz val="12"/>
        <rFont val="細明體"/>
        <family val="3"/>
        <charset val="136"/>
      </rPr>
      <t>脫逃</t>
    </r>
    <phoneticPr fontId="7" type="noConversion"/>
  </si>
  <si>
    <r>
      <rPr>
        <sz val="12"/>
        <rFont val="細明體"/>
        <family val="3"/>
        <charset val="136"/>
      </rPr>
      <t>其他</t>
    </r>
    <phoneticPr fontId="27" type="noConversion"/>
  </si>
  <si>
    <r>
      <rPr>
        <sz val="11"/>
        <rFont val="新細明體"/>
        <family val="1"/>
        <charset val="136"/>
      </rPr>
      <t>資料來源：內政部警政署刑事警察局。</t>
    </r>
    <phoneticPr fontId="12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</si>
  <si>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公共危險係指放火、失火、決水、妨害交通、危險物品、妨害公共衛生、不能安全駕駛等表</t>
    </r>
    <r>
      <rPr>
        <sz val="11"/>
        <color theme="1"/>
        <rFont val="Times New Roman"/>
        <family val="1"/>
      </rPr>
      <t>1-2-6</t>
    </r>
    <r>
      <rPr>
        <sz val="11"/>
        <color theme="1"/>
        <rFont val="新細明體"/>
        <family val="1"/>
        <charset val="136"/>
      </rPr>
      <t>所示犯罪行為。
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強制性交含共同強制性交。</t>
    </r>
    <phoneticPr fontId="7" type="noConversion"/>
  </si>
  <si>
    <r>
      <rPr>
        <sz val="11"/>
        <rFont val="新細明體"/>
        <family val="1"/>
        <charset val="136"/>
      </rPr>
      <t>　　　　　</t>
    </r>
    <r>
      <rPr>
        <sz val="11"/>
        <rFont val="Times New Roman"/>
        <family val="1"/>
      </rPr>
      <t/>
    </r>
    <phoneticPr fontId="7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</si>
  <si>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1-2-2   110</t>
    </r>
    <r>
      <rPr>
        <sz val="15"/>
        <rFont val="新細明體"/>
        <family val="1"/>
        <charset val="136"/>
      </rPr>
      <t>年普通刑法犯罪類別之發生數、破獲數與犯罪嫌疑人數</t>
    </r>
    <phoneticPr fontId="7" type="noConversion"/>
  </si>
  <si>
    <r>
      <rPr>
        <sz val="14"/>
        <color theme="1"/>
        <rFont val="新細明體"/>
        <family val="1"/>
        <charset val="136"/>
      </rPr>
      <t>發生數（件）</t>
    </r>
    <phoneticPr fontId="12" type="noConversion"/>
  </si>
  <si>
    <r>
      <rPr>
        <sz val="14"/>
        <color theme="1"/>
        <rFont val="新細明體"/>
        <family val="1"/>
        <charset val="136"/>
      </rPr>
      <t>犯罪率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件</t>
    </r>
    <r>
      <rPr>
        <sz val="14"/>
        <color theme="1"/>
        <rFont val="Times New Roman"/>
        <family val="1"/>
      </rPr>
      <t>/10</t>
    </r>
    <r>
      <rPr>
        <sz val="14"/>
        <color theme="1"/>
        <rFont val="新細明體"/>
        <family val="1"/>
        <charset val="136"/>
      </rPr>
      <t>萬人口</t>
    </r>
    <r>
      <rPr>
        <sz val="14"/>
        <color theme="1"/>
        <rFont val="Times New Roman"/>
        <family val="1"/>
      </rPr>
      <t>)</t>
    </r>
    <phoneticPr fontId="12" type="noConversion"/>
  </si>
  <si>
    <r>
      <rPr>
        <sz val="14"/>
        <color theme="1"/>
        <rFont val="新細明體"/>
        <family val="1"/>
        <charset val="136"/>
      </rPr>
      <t>破獲數（件）</t>
    </r>
    <phoneticPr fontId="12" type="noConversion"/>
  </si>
  <si>
    <r>
      <rPr>
        <sz val="14"/>
        <color theme="1"/>
        <rFont val="新細明體"/>
        <family val="1"/>
        <charset val="136"/>
      </rPr>
      <t>犯罪嫌疑人數（人）</t>
    </r>
    <phoneticPr fontId="12" type="noConversion"/>
  </si>
  <si>
    <r>
      <t>110</t>
    </r>
    <r>
      <rPr>
        <sz val="14"/>
        <color theme="1"/>
        <rFont val="新細明體"/>
        <family val="1"/>
        <charset val="136"/>
      </rPr>
      <t>年</t>
    </r>
    <phoneticPr fontId="7" type="noConversion"/>
  </si>
  <si>
    <r>
      <rPr>
        <sz val="14"/>
        <color theme="1"/>
        <rFont val="新細明體"/>
        <family val="1"/>
        <charset val="136"/>
      </rPr>
      <t>與</t>
    </r>
    <r>
      <rPr>
        <sz val="14"/>
        <color theme="1"/>
        <rFont val="Times New Roman"/>
        <family val="1"/>
      </rPr>
      <t>109</t>
    </r>
    <r>
      <rPr>
        <sz val="14"/>
        <color theme="1"/>
        <rFont val="新細明體"/>
        <family val="1"/>
        <charset val="136"/>
      </rPr>
      <t>年比</t>
    </r>
    <phoneticPr fontId="7" type="noConversion"/>
  </si>
  <si>
    <r>
      <rPr>
        <sz val="14"/>
        <color theme="1"/>
        <rFont val="新細明體"/>
        <family val="1"/>
        <charset val="136"/>
      </rPr>
      <t>與</t>
    </r>
    <r>
      <rPr>
        <sz val="14"/>
        <color theme="1"/>
        <rFont val="Times New Roman"/>
        <family val="1"/>
      </rPr>
      <t>109</t>
    </r>
    <r>
      <rPr>
        <sz val="14"/>
        <color theme="1"/>
        <rFont val="新細明體"/>
        <family val="1"/>
        <charset val="136"/>
      </rPr>
      <t>年比</t>
    </r>
    <phoneticPr fontId="7" type="noConversion"/>
  </si>
  <si>
    <r>
      <t>110</t>
    </r>
    <r>
      <rPr>
        <sz val="14"/>
        <color theme="1"/>
        <rFont val="新細明體"/>
        <family val="1"/>
        <charset val="136"/>
      </rPr>
      <t>年</t>
    </r>
    <phoneticPr fontId="7" type="noConversion"/>
  </si>
  <si>
    <r>
      <rPr>
        <sz val="14"/>
        <rFont val="新細明體"/>
        <family val="1"/>
        <charset val="136"/>
      </rPr>
      <t>偽造有價證券</t>
    </r>
    <phoneticPr fontId="7" type="noConversion"/>
  </si>
  <si>
    <r>
      <rPr>
        <sz val="14"/>
        <rFont val="新細明體"/>
        <family val="1"/>
        <charset val="136"/>
      </rPr>
      <t>過失致死</t>
    </r>
    <phoneticPr fontId="7" type="noConversion"/>
  </si>
  <si>
    <r>
      <rPr>
        <sz val="14"/>
        <color theme="1"/>
        <rFont val="新細明體"/>
        <family val="1"/>
        <charset val="136"/>
      </rPr>
      <t>恐嚇取財</t>
    </r>
    <phoneticPr fontId="7" type="noConversion"/>
  </si>
  <si>
    <r>
      <rPr>
        <sz val="14"/>
        <color theme="1"/>
        <rFont val="新細明體"/>
        <family val="1"/>
        <charset val="136"/>
      </rPr>
      <t>其他</t>
    </r>
    <phoneticPr fontId="7" type="noConversion"/>
  </si>
  <si>
    <r>
      <rPr>
        <sz val="10"/>
        <rFont val="新細明體"/>
        <family val="1"/>
        <charset val="136"/>
      </rPr>
      <t>資料來源：內政部警政署刑事警察局。
說　　明：強制性交含共同強制性交。</t>
    </r>
    <phoneticPr fontId="12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</si>
  <si>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1-2-4   </t>
    </r>
    <r>
      <rPr>
        <sz val="15"/>
        <color theme="1"/>
        <rFont val="新細明體"/>
        <family val="1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年竊盜案件嫌疑人之犯罪方式</t>
    </r>
    <r>
      <rPr>
        <sz val="15"/>
        <color theme="1"/>
        <rFont val="Times New Roman"/>
        <family val="1"/>
      </rPr>
      <t>/</t>
    </r>
    <r>
      <rPr>
        <sz val="15"/>
        <color theme="1"/>
        <rFont val="新細明體"/>
        <family val="1"/>
        <charset val="136"/>
      </rPr>
      <t>手法</t>
    </r>
    <phoneticPr fontId="12" type="noConversion"/>
  </si>
  <si>
    <r>
      <t>101</t>
    </r>
    <r>
      <rPr>
        <sz val="12"/>
        <color theme="1"/>
        <rFont val="新細明體"/>
        <family val="1"/>
        <charset val="136"/>
      </rPr>
      <t>年</t>
    </r>
    <phoneticPr fontId="12" type="noConversion"/>
  </si>
  <si>
    <r>
      <rPr>
        <sz val="12"/>
        <color theme="1"/>
        <rFont val="新細明體"/>
        <family val="1"/>
        <charset val="136"/>
      </rPr>
      <t>人</t>
    </r>
    <phoneticPr fontId="12" type="noConversion"/>
  </si>
  <si>
    <r>
      <rPr>
        <sz val="12"/>
        <color theme="1"/>
        <rFont val="新細明體"/>
        <family val="1"/>
        <charset val="136"/>
      </rPr>
      <t>人</t>
    </r>
    <phoneticPr fontId="12" type="noConversion"/>
  </si>
  <si>
    <r>
      <rPr>
        <sz val="12"/>
        <color theme="1"/>
        <rFont val="新細明體"/>
        <family val="1"/>
        <charset val="136"/>
      </rPr>
      <t>人</t>
    </r>
    <phoneticPr fontId="12" type="noConversion"/>
  </si>
  <si>
    <r>
      <rPr>
        <sz val="12"/>
        <color theme="1"/>
        <rFont val="新細明體"/>
        <family val="1"/>
        <charset val="136"/>
      </rPr>
      <t>人</t>
    </r>
    <phoneticPr fontId="12" type="noConversion"/>
  </si>
  <si>
    <r>
      <rPr>
        <sz val="12"/>
        <color theme="1"/>
        <rFont val="新細明體"/>
        <family val="1"/>
        <charset val="136"/>
      </rPr>
      <t>人</t>
    </r>
    <phoneticPr fontId="12" type="noConversion"/>
  </si>
  <si>
    <r>
      <rPr>
        <sz val="12"/>
        <color theme="1"/>
        <rFont val="新細明體"/>
        <family val="1"/>
        <charset val="136"/>
      </rPr>
      <t>總計</t>
    </r>
    <phoneticPr fontId="12" type="noConversion"/>
  </si>
  <si>
    <r>
      <rPr>
        <sz val="12"/>
        <color theme="1"/>
        <rFont val="新細明體"/>
        <family val="1"/>
        <charset val="136"/>
      </rPr>
      <t>非侵
入性</t>
    </r>
    <phoneticPr fontId="12" type="noConversion"/>
  </si>
  <si>
    <t>小計</t>
    <phoneticPr fontId="12" type="noConversion"/>
  </si>
  <si>
    <r>
      <rPr>
        <sz val="12"/>
        <color theme="1"/>
        <rFont val="新細明體"/>
        <family val="1"/>
        <charset val="136"/>
      </rPr>
      <t>扒竊</t>
    </r>
    <phoneticPr fontId="12" type="noConversion"/>
  </si>
  <si>
    <r>
      <rPr>
        <sz val="12"/>
        <color theme="1"/>
        <rFont val="新細明體"/>
        <family val="1"/>
        <charset val="136"/>
      </rPr>
      <t>內竊</t>
    </r>
    <phoneticPr fontId="12" type="noConversion"/>
  </si>
  <si>
    <t>侵入性</t>
    <phoneticPr fontId="12" type="noConversion"/>
  </si>
  <si>
    <r>
      <rPr>
        <sz val="12"/>
        <color theme="1"/>
        <rFont val="新細明體"/>
        <family val="1"/>
        <charset val="136"/>
      </rPr>
      <t>小計</t>
    </r>
    <phoneticPr fontId="12" type="noConversion"/>
  </si>
  <si>
    <r>
      <rPr>
        <sz val="12"/>
        <color theme="1"/>
        <rFont val="新細明體"/>
        <family val="1"/>
        <charset val="136"/>
      </rPr>
      <t>非暴力侵入</t>
    </r>
    <phoneticPr fontId="12" type="noConversion"/>
  </si>
  <si>
    <r>
      <rPr>
        <sz val="12"/>
        <color theme="1"/>
        <rFont val="新細明體"/>
        <family val="1"/>
        <charset val="136"/>
      </rPr>
      <t>合計</t>
    </r>
    <phoneticPr fontId="12" type="noConversion"/>
  </si>
  <si>
    <r>
      <rPr>
        <sz val="12"/>
        <color theme="1"/>
        <rFont val="新細明體"/>
        <family val="1"/>
        <charset val="136"/>
      </rPr>
      <t>專挑貴重</t>
    </r>
    <phoneticPr fontId="12" type="noConversion"/>
  </si>
  <si>
    <r>
      <rPr>
        <sz val="12"/>
        <color theme="1"/>
        <rFont val="新細明體"/>
        <family val="1"/>
        <charset val="136"/>
      </rPr>
      <t>順手牽羊</t>
    </r>
    <phoneticPr fontId="12" type="noConversion"/>
  </si>
  <si>
    <r>
      <rPr>
        <sz val="12"/>
        <color theme="1"/>
        <rFont val="新細明體"/>
        <family val="1"/>
        <charset val="136"/>
      </rPr>
      <t>翻箱倒櫃</t>
    </r>
    <phoneticPr fontId="12" type="noConversion"/>
  </si>
  <si>
    <r>
      <rPr>
        <sz val="12"/>
        <color theme="1"/>
        <rFont val="新細明體"/>
        <family val="1"/>
        <charset val="136"/>
      </rPr>
      <t>大搬家</t>
    </r>
    <phoneticPr fontId="12" type="noConversion"/>
  </si>
  <si>
    <r>
      <rPr>
        <sz val="12"/>
        <color theme="1"/>
        <rFont val="新細明體"/>
        <family val="1"/>
        <charset val="136"/>
      </rPr>
      <t>其他</t>
    </r>
    <phoneticPr fontId="12" type="noConversion"/>
  </si>
  <si>
    <r>
      <rPr>
        <sz val="12"/>
        <color theme="1"/>
        <rFont val="新細明體"/>
        <family val="1"/>
        <charset val="136"/>
      </rPr>
      <t>暴力侵入</t>
    </r>
    <phoneticPr fontId="12" type="noConversion"/>
  </si>
  <si>
    <r>
      <rPr>
        <sz val="12"/>
        <color theme="1"/>
        <rFont val="新細明體"/>
        <family val="1"/>
        <charset val="136"/>
      </rPr>
      <t>合計</t>
    </r>
    <phoneticPr fontId="12" type="noConversion"/>
  </si>
  <si>
    <r>
      <rPr>
        <sz val="12"/>
        <color theme="1"/>
        <rFont val="新細明體"/>
        <family val="1"/>
        <charset val="136"/>
      </rPr>
      <t>專挑貴重</t>
    </r>
    <phoneticPr fontId="12" type="noConversion"/>
  </si>
  <si>
    <r>
      <rPr>
        <sz val="12"/>
        <color theme="1"/>
        <rFont val="新細明體"/>
        <family val="1"/>
        <charset val="136"/>
      </rPr>
      <t>翻箱倒櫃</t>
    </r>
    <phoneticPr fontId="12" type="noConversion"/>
  </si>
  <si>
    <r>
      <rPr>
        <sz val="12"/>
        <color theme="1"/>
        <rFont val="新細明體"/>
        <family val="1"/>
        <charset val="136"/>
      </rPr>
      <t>大搬家</t>
    </r>
    <phoneticPr fontId="12" type="noConversion"/>
  </si>
  <si>
    <r>
      <rPr>
        <sz val="12"/>
        <color theme="1"/>
        <rFont val="新細明體"/>
        <family val="1"/>
        <charset val="136"/>
      </rPr>
      <t>其他</t>
    </r>
    <phoneticPr fontId="12" type="noConversion"/>
  </si>
  <si>
    <t>一般方法</t>
    <phoneticPr fontId="12" type="noConversion"/>
  </si>
  <si>
    <r>
      <rPr>
        <sz val="12"/>
        <color theme="1"/>
        <rFont val="新細明體"/>
        <family val="1"/>
        <charset val="136"/>
      </rPr>
      <t>小計</t>
    </r>
    <phoneticPr fontId="12" type="noConversion"/>
  </si>
  <si>
    <r>
      <rPr>
        <sz val="12"/>
        <color theme="1"/>
        <rFont val="新細明體"/>
        <family val="1"/>
        <charset val="136"/>
      </rPr>
      <t>直接拿取</t>
    </r>
    <phoneticPr fontId="12" type="noConversion"/>
  </si>
  <si>
    <r>
      <rPr>
        <sz val="12"/>
        <color theme="1"/>
        <rFont val="新細明體"/>
        <family val="1"/>
        <charset val="136"/>
      </rPr>
      <t>竊電</t>
    </r>
    <phoneticPr fontId="12" type="noConversion"/>
  </si>
  <si>
    <r>
      <rPr>
        <sz val="12"/>
        <color theme="1"/>
        <rFont val="新細明體"/>
        <family val="1"/>
        <charset val="136"/>
      </rPr>
      <t>破壞機櫃</t>
    </r>
    <phoneticPr fontId="12" type="noConversion"/>
  </si>
  <si>
    <r>
      <rPr>
        <sz val="12"/>
        <color theme="1"/>
        <rFont val="新細明體"/>
        <family val="1"/>
        <charset val="136"/>
      </rPr>
      <t>拆竊車牌</t>
    </r>
    <phoneticPr fontId="12" type="noConversion"/>
  </si>
  <si>
    <r>
      <rPr>
        <sz val="12"/>
        <color theme="1"/>
        <rFont val="新細明體"/>
        <family val="1"/>
        <charset val="136"/>
      </rPr>
      <t>拆竊車輛零件</t>
    </r>
    <phoneticPr fontId="12" type="noConversion"/>
  </si>
  <si>
    <r>
      <rPr>
        <sz val="12"/>
        <color theme="1"/>
        <rFont val="新細明體"/>
        <family val="1"/>
        <charset val="136"/>
      </rPr>
      <t>竊取報廢車輛</t>
    </r>
    <phoneticPr fontId="12" type="noConversion"/>
  </si>
  <si>
    <r>
      <rPr>
        <sz val="12"/>
        <color theme="1"/>
        <rFont val="新細明體"/>
        <family val="1"/>
        <charset val="136"/>
      </rPr>
      <t>機車竊盜</t>
    </r>
    <phoneticPr fontId="12" type="noConversion"/>
  </si>
  <si>
    <r>
      <rPr>
        <sz val="12"/>
        <color theme="1"/>
        <rFont val="新細明體"/>
        <family val="1"/>
        <charset val="136"/>
      </rPr>
      <t>汽車竊盜</t>
    </r>
    <phoneticPr fontId="12" type="noConversion"/>
  </si>
  <si>
    <r>
      <rPr>
        <sz val="12"/>
        <color theme="1"/>
        <rFont val="新細明體"/>
        <family val="1"/>
        <charset val="136"/>
      </rPr>
      <t>竊盜保險櫃（含自動提款機）</t>
    </r>
    <phoneticPr fontId="12" type="noConversion"/>
  </si>
  <si>
    <r>
      <rPr>
        <sz val="12"/>
        <color theme="1"/>
        <rFont val="新細明體"/>
        <family val="1"/>
        <charset val="136"/>
      </rPr>
      <t>其他</t>
    </r>
    <phoneticPr fontId="12" type="noConversion"/>
  </si>
  <si>
    <r>
      <rPr>
        <sz val="10"/>
        <rFont val="新細明體"/>
        <family val="1"/>
        <charset val="136"/>
      </rPr>
      <t>資料來源：內政部警政署刑事警察局。</t>
    </r>
    <phoneticPr fontId="12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</si>
  <si>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color theme="3"/>
        <rFont val="新細明體"/>
        <family val="1"/>
        <charset val="136"/>
      </rPr>
      <t>本表</t>
    </r>
    <r>
      <rPr>
        <sz val="10"/>
        <rFont val="Times New Roman"/>
        <family val="1"/>
      </rPr>
      <t>107</t>
    </r>
    <r>
      <rPr>
        <sz val="10"/>
        <rFont val="新細明體"/>
        <family val="1"/>
        <charset val="136"/>
      </rPr>
      <t>年前其他項（不含侵入性竊盜類）含竊電、竊車牌、竊車輛零件等。
　　　　　</t>
    </r>
    <r>
      <rPr>
        <sz val="10"/>
        <rFont val="Times New Roman"/>
        <family val="1"/>
      </rPr>
      <t>2. 108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4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日新增拆竊車牌、拆竊車輛零件、竊電等項目。
　　　　　</t>
    </r>
    <r>
      <rPr>
        <sz val="10"/>
        <rFont val="Times New Roman"/>
        <family val="1"/>
      </rPr>
      <t>3. 108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8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28</t>
    </r>
    <r>
      <rPr>
        <sz val="10"/>
        <rFont val="新細明體"/>
        <family val="1"/>
        <charset val="136"/>
      </rPr>
      <t>日新增直接拿取、破壞機櫃等項目。</t>
    </r>
    <phoneticPr fontId="12" type="noConversion"/>
  </si>
  <si>
    <r>
      <rPr>
        <sz val="18"/>
        <color theme="1"/>
        <rFont val="PMingLiU"/>
        <family val="1"/>
        <charset val="136"/>
      </rPr>
      <t>表</t>
    </r>
    <r>
      <rPr>
        <sz val="18"/>
        <color theme="1"/>
        <rFont val="Times New Roman"/>
        <family val="1"/>
      </rPr>
      <t>1-2-5</t>
    </r>
    <r>
      <rPr>
        <sz val="18"/>
        <color theme="1"/>
        <rFont val="細明體"/>
        <family val="3"/>
        <charset val="136"/>
      </rPr>
      <t>　</t>
    </r>
    <r>
      <rPr>
        <sz val="18"/>
        <color theme="1"/>
        <rFont val="PMingLiU"/>
        <family val="1"/>
        <charset val="136"/>
      </rPr>
      <t>近</t>
    </r>
    <r>
      <rPr>
        <sz val="18"/>
        <color theme="1"/>
        <rFont val="Times New Roman"/>
        <family val="1"/>
      </rPr>
      <t>10</t>
    </r>
    <r>
      <rPr>
        <sz val="18"/>
        <color theme="1"/>
        <rFont val="PMingLiU"/>
        <family val="1"/>
        <charset val="136"/>
      </rPr>
      <t>年詐欺罪發生件數與犯罪方式</t>
    </r>
    <r>
      <rPr>
        <sz val="18"/>
        <color theme="1"/>
        <rFont val="Times New Roman"/>
        <family val="1"/>
      </rPr>
      <t>/</t>
    </r>
    <r>
      <rPr>
        <sz val="18"/>
        <color theme="1"/>
        <rFont val="PMingLiU"/>
        <family val="1"/>
        <charset val="136"/>
      </rPr>
      <t>手法</t>
    </r>
    <phoneticPr fontId="7" type="noConversion"/>
  </si>
  <si>
    <r>
      <t>101</t>
    </r>
    <r>
      <rPr>
        <sz val="12"/>
        <color theme="1"/>
        <rFont val="新細明體"/>
        <family val="2"/>
        <charset val="136"/>
      </rPr>
      <t>年</t>
    </r>
    <phoneticPr fontId="7" type="noConversion"/>
  </si>
  <si>
    <r>
      <rPr>
        <sz val="12"/>
        <color theme="1"/>
        <rFont val="新細明體"/>
        <family val="2"/>
        <charset val="136"/>
      </rPr>
      <t>總計</t>
    </r>
    <phoneticPr fontId="7" type="noConversion"/>
  </si>
  <si>
    <r>
      <rPr>
        <sz val="12"/>
        <color theme="1"/>
        <rFont val="新細明體"/>
        <family val="2"/>
        <charset val="136"/>
      </rPr>
      <t>猜猜我是誰</t>
    </r>
    <phoneticPr fontId="7" type="noConversion"/>
  </si>
  <si>
    <r>
      <rPr>
        <sz val="12"/>
        <color theme="1"/>
        <rFont val="新細明體"/>
        <family val="2"/>
        <charset val="136"/>
      </rPr>
      <t>假愛情交友</t>
    </r>
    <phoneticPr fontId="7" type="noConversion"/>
  </si>
  <si>
    <r>
      <rPr>
        <sz val="12"/>
        <color theme="1"/>
        <rFont val="新細明體"/>
        <family val="2"/>
        <charset val="136"/>
      </rPr>
      <t>虛擬遊戲詐欺</t>
    </r>
    <phoneticPr fontId="7" type="noConversion"/>
  </si>
  <si>
    <r>
      <rPr>
        <sz val="12"/>
        <color theme="1"/>
        <rFont val="細明體"/>
        <family val="1"/>
        <charset val="136"/>
      </rPr>
      <t>假求職</t>
    </r>
    <phoneticPr fontId="7" type="noConversion"/>
  </si>
  <si>
    <r>
      <rPr>
        <sz val="12"/>
        <color theme="1"/>
        <rFont val="新細明體"/>
        <family val="2"/>
        <charset val="136"/>
      </rPr>
      <t>業務詐欺</t>
    </r>
    <phoneticPr fontId="7" type="noConversion"/>
  </si>
  <si>
    <r>
      <rPr>
        <sz val="12"/>
        <color theme="1"/>
        <rFont val="新細明體"/>
        <family val="2"/>
        <charset val="136"/>
      </rPr>
      <t>電話、手機簡訊詐欺</t>
    </r>
    <phoneticPr fontId="7" type="noConversion"/>
  </si>
  <si>
    <r>
      <rPr>
        <sz val="12"/>
        <color theme="1"/>
        <rFont val="新細明體"/>
        <family val="2"/>
        <charset val="136"/>
      </rPr>
      <t>詐騙款項</t>
    </r>
    <phoneticPr fontId="7" type="noConversion"/>
  </si>
  <si>
    <r>
      <rPr>
        <sz val="12"/>
        <color theme="1"/>
        <rFont val="新細明體"/>
        <family val="2"/>
        <charset val="136"/>
      </rPr>
      <t>網路詐欺</t>
    </r>
    <phoneticPr fontId="7" type="noConversion"/>
  </si>
  <si>
    <r>
      <rPr>
        <sz val="12"/>
        <color theme="1"/>
        <rFont val="新細明體"/>
        <family val="2"/>
        <charset val="136"/>
      </rPr>
      <t>虛設行號</t>
    </r>
    <phoneticPr fontId="7" type="noConversion"/>
  </si>
  <si>
    <r>
      <rPr>
        <sz val="12"/>
        <color theme="1"/>
        <rFont val="新細明體"/>
        <family val="2"/>
        <charset val="136"/>
      </rPr>
      <t>詐騙帳號密碼</t>
    </r>
    <phoneticPr fontId="7" type="noConversion"/>
  </si>
  <si>
    <r>
      <rPr>
        <sz val="12"/>
        <color theme="1"/>
        <rFont val="新細明體"/>
        <family val="2"/>
        <charset val="136"/>
      </rPr>
      <t>彩金詐欺</t>
    </r>
    <phoneticPr fontId="7" type="noConversion"/>
  </si>
  <si>
    <r>
      <rPr>
        <sz val="12"/>
        <color theme="1"/>
        <rFont val="細明體"/>
        <family val="3"/>
        <charset val="136"/>
      </rPr>
      <t>資料來源：警政統計通報</t>
    </r>
    <r>
      <rPr>
        <sz val="12"/>
        <color theme="1"/>
        <rFont val="Times New Roman"/>
        <family val="1"/>
      </rPr>
      <t xml:space="preserve"> 101</t>
    </r>
    <r>
      <rPr>
        <sz val="12"/>
        <color theme="1"/>
        <rFont val="細明體"/>
        <family val="3"/>
        <charset val="136"/>
      </rPr>
      <t>年至</t>
    </r>
    <r>
      <rPr>
        <sz val="12"/>
        <color theme="1"/>
        <rFont val="Times New Roman"/>
        <family val="1"/>
      </rPr>
      <t>110</t>
    </r>
    <r>
      <rPr>
        <sz val="12"/>
        <color theme="1"/>
        <rFont val="細明體"/>
        <family val="3"/>
        <charset val="136"/>
      </rPr>
      <t>年詐欺案件概況。
　　　　（</t>
    </r>
    <r>
      <rPr>
        <sz val="12"/>
        <color theme="1"/>
        <rFont val="Times New Roman"/>
        <family val="1"/>
      </rPr>
      <t>102</t>
    </r>
    <r>
      <rPr>
        <sz val="12"/>
        <color theme="1"/>
        <rFont val="細明體"/>
        <family val="3"/>
        <charset val="136"/>
      </rPr>
      <t>年第</t>
    </r>
    <r>
      <rPr>
        <sz val="12"/>
        <color theme="1"/>
        <rFont val="Times New Roman"/>
        <family val="1"/>
      </rPr>
      <t>5</t>
    </r>
    <r>
      <rPr>
        <sz val="12"/>
        <color theme="1"/>
        <rFont val="細明體"/>
        <family val="3"/>
        <charset val="136"/>
      </rPr>
      <t>號、</t>
    </r>
    <r>
      <rPr>
        <sz val="12"/>
        <color theme="1"/>
        <rFont val="Times New Roman"/>
        <family val="1"/>
      </rPr>
      <t>103</t>
    </r>
    <r>
      <rPr>
        <sz val="12"/>
        <color theme="1"/>
        <rFont val="細明體"/>
        <family val="3"/>
        <charset val="136"/>
      </rPr>
      <t>年第</t>
    </r>
    <r>
      <rPr>
        <sz val="12"/>
        <color theme="1"/>
        <rFont val="Times New Roman"/>
        <family val="1"/>
      </rPr>
      <t>6</t>
    </r>
    <r>
      <rPr>
        <sz val="12"/>
        <color theme="1"/>
        <rFont val="細明體"/>
        <family val="3"/>
        <charset val="136"/>
      </rPr>
      <t>週、</t>
    </r>
    <r>
      <rPr>
        <sz val="12"/>
        <color theme="1"/>
        <rFont val="Times New Roman"/>
        <family val="1"/>
      </rPr>
      <t>104</t>
    </r>
    <r>
      <rPr>
        <sz val="12"/>
        <color theme="1"/>
        <rFont val="細明體"/>
        <family val="3"/>
        <charset val="136"/>
      </rPr>
      <t>年第</t>
    </r>
    <r>
      <rPr>
        <sz val="12"/>
        <color theme="1"/>
        <rFont val="Times New Roman"/>
        <family val="1"/>
      </rPr>
      <t>6</t>
    </r>
    <r>
      <rPr>
        <sz val="12"/>
        <color theme="1"/>
        <rFont val="細明體"/>
        <family val="3"/>
        <charset val="136"/>
      </rPr>
      <t>週、</t>
    </r>
    <r>
      <rPr>
        <sz val="12"/>
        <color theme="1"/>
        <rFont val="Times New Roman"/>
        <family val="1"/>
      </rPr>
      <t>105</t>
    </r>
    <r>
      <rPr>
        <sz val="12"/>
        <color theme="1"/>
        <rFont val="細明體"/>
        <family val="3"/>
        <charset val="136"/>
      </rPr>
      <t>年第</t>
    </r>
    <r>
      <rPr>
        <sz val="12"/>
        <color theme="1"/>
        <rFont val="Times New Roman"/>
        <family val="1"/>
      </rPr>
      <t>6</t>
    </r>
    <r>
      <rPr>
        <sz val="12"/>
        <color theme="1"/>
        <rFont val="細明體"/>
        <family val="3"/>
        <charset val="136"/>
      </rPr>
      <t>週、</t>
    </r>
    <r>
      <rPr>
        <sz val="12"/>
        <color theme="1"/>
        <rFont val="Times New Roman"/>
        <family val="1"/>
      </rPr>
      <t>106</t>
    </r>
    <r>
      <rPr>
        <sz val="12"/>
        <color theme="1"/>
        <rFont val="細明體"/>
        <family val="3"/>
        <charset val="136"/>
      </rPr>
      <t>年第</t>
    </r>
    <r>
      <rPr>
        <sz val="12"/>
        <color theme="1"/>
        <rFont val="Times New Roman"/>
        <family val="1"/>
      </rPr>
      <t>6</t>
    </r>
    <r>
      <rPr>
        <sz val="12"/>
        <color theme="1"/>
        <rFont val="細明體"/>
        <family val="3"/>
        <charset val="136"/>
      </rPr>
      <t>週、</t>
    </r>
    <r>
      <rPr>
        <sz val="12"/>
        <color theme="1"/>
        <rFont val="Times New Roman"/>
        <family val="1"/>
      </rPr>
      <t>107</t>
    </r>
    <r>
      <rPr>
        <sz val="12"/>
        <color theme="1"/>
        <rFont val="細明體"/>
        <family val="3"/>
        <charset val="136"/>
      </rPr>
      <t>年第</t>
    </r>
    <r>
      <rPr>
        <sz val="12"/>
        <color theme="1"/>
        <rFont val="Times New Roman"/>
        <family val="1"/>
      </rPr>
      <t>6</t>
    </r>
    <r>
      <rPr>
        <sz val="12"/>
        <color theme="1"/>
        <rFont val="細明體"/>
        <family val="3"/>
        <charset val="136"/>
      </rPr>
      <t>週、</t>
    </r>
    <r>
      <rPr>
        <sz val="12"/>
        <color theme="1"/>
        <rFont val="Times New Roman"/>
        <family val="1"/>
      </rPr>
      <t>108</t>
    </r>
    <r>
      <rPr>
        <sz val="12"/>
        <color theme="1"/>
        <rFont val="細明體"/>
        <family val="3"/>
        <charset val="136"/>
      </rPr>
      <t>年第</t>
    </r>
    <r>
      <rPr>
        <sz val="12"/>
        <color theme="1"/>
        <rFont val="Times New Roman"/>
        <family val="1"/>
      </rPr>
      <t>4</t>
    </r>
    <r>
      <rPr>
        <sz val="12"/>
        <color theme="1"/>
        <rFont val="細明體"/>
        <family val="3"/>
        <charset val="136"/>
      </rPr>
      <t>週、</t>
    </r>
    <r>
      <rPr>
        <sz val="12"/>
        <color theme="1"/>
        <rFont val="Times New Roman"/>
        <family val="1"/>
      </rPr>
      <t>109</t>
    </r>
    <r>
      <rPr>
        <sz val="12"/>
        <color theme="1"/>
        <rFont val="細明體"/>
        <family val="3"/>
        <charset val="136"/>
      </rPr>
      <t>年第</t>
    </r>
    <r>
      <rPr>
        <sz val="12"/>
        <color theme="1"/>
        <rFont val="Times New Roman"/>
        <family val="1"/>
      </rPr>
      <t>8</t>
    </r>
    <r>
      <rPr>
        <sz val="12"/>
        <color theme="1"/>
        <rFont val="細明體"/>
        <family val="3"/>
        <charset val="136"/>
      </rPr>
      <t>週、</t>
    </r>
    <r>
      <rPr>
        <sz val="12"/>
        <color theme="1"/>
        <rFont val="Times New Roman"/>
        <family val="1"/>
      </rPr>
      <t>110</t>
    </r>
    <r>
      <rPr>
        <sz val="12"/>
        <color theme="1"/>
        <rFont val="微軟正黑體"/>
        <family val="1"/>
        <charset val="136"/>
      </rPr>
      <t>年第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微軟正黑體"/>
        <family val="1"/>
        <charset val="136"/>
      </rPr>
      <t>週）</t>
    </r>
    <phoneticPr fontId="7" type="noConversion"/>
  </si>
  <si>
    <r>
      <rPr>
        <sz val="12"/>
        <color theme="1"/>
        <rFont val="新細明體"/>
        <family val="1"/>
        <charset val="136"/>
      </rPr>
      <t>說　　明：</t>
    </r>
    <r>
      <rPr>
        <sz val="12"/>
        <color theme="1"/>
        <rFont val="Times New Roman"/>
        <family val="1"/>
      </rPr>
      <t xml:space="preserve">1. </t>
    </r>
    <r>
      <rPr>
        <sz val="12"/>
        <color theme="1"/>
        <rFont val="新細明體"/>
        <family val="1"/>
        <charset val="136"/>
      </rPr>
      <t>各年度詐騙款項之具體態樣如下：
　　　　　</t>
    </r>
    <r>
      <rPr>
        <sz val="12"/>
        <color theme="1"/>
        <rFont val="Times New Roman"/>
        <family val="1"/>
      </rPr>
      <t>(1) 101</t>
    </r>
    <r>
      <rPr>
        <sz val="12"/>
        <color theme="1"/>
        <rFont val="新細明體"/>
        <family val="1"/>
        <charset val="136"/>
      </rPr>
      <t>年、</t>
    </r>
    <r>
      <rPr>
        <sz val="12"/>
        <color theme="1"/>
        <rFont val="Times New Roman"/>
        <family val="1"/>
      </rPr>
      <t>102</t>
    </r>
    <r>
      <rPr>
        <sz val="12"/>
        <color theme="1"/>
        <rFont val="新細明體"/>
        <family val="1"/>
        <charset val="136"/>
      </rPr>
      <t>年、</t>
    </r>
    <r>
      <rPr>
        <sz val="12"/>
        <color theme="1"/>
        <rFont val="Times New Roman"/>
        <family val="1"/>
      </rPr>
      <t>104</t>
    </r>
    <r>
      <rPr>
        <sz val="12"/>
        <color theme="1"/>
        <rFont val="新細明體"/>
        <family val="1"/>
        <charset val="136"/>
      </rPr>
      <t>年含涉賭、介紹費、工資、舞資及飲食等。
　　　　　</t>
    </r>
    <r>
      <rPr>
        <sz val="12"/>
        <color theme="1"/>
        <rFont val="Times New Roman"/>
        <family val="1"/>
      </rPr>
      <t>(2) 103</t>
    </r>
    <r>
      <rPr>
        <sz val="12"/>
        <color theme="1"/>
        <rFont val="新細明體"/>
        <family val="1"/>
        <charset val="136"/>
      </rPr>
      <t>年含涉賭、介紹費、工資及飲食等。
　　　　　</t>
    </r>
    <r>
      <rPr>
        <sz val="12"/>
        <color theme="1"/>
        <rFont val="Times New Roman"/>
        <family val="1"/>
      </rPr>
      <t xml:space="preserve">2. </t>
    </r>
    <r>
      <rPr>
        <sz val="12"/>
        <color theme="1"/>
        <rFont val="新細明體"/>
        <family val="1"/>
        <charset val="136"/>
      </rPr>
      <t>各年度其他項之具體態樣如下：
　　　　　</t>
    </r>
    <r>
      <rPr>
        <sz val="12"/>
        <color theme="1"/>
        <rFont val="Times New Roman"/>
        <family val="1"/>
      </rPr>
      <t>(1) 101</t>
    </r>
    <r>
      <rPr>
        <sz val="12"/>
        <color theme="1"/>
        <rFont val="新細明體"/>
        <family val="1"/>
        <charset val="136"/>
      </rPr>
      <t>年含調包（金光黨）、佯稱代辦貸款、招會詐財、假貨押騙（售）、打工陷阱詐欺等。
　　　　　</t>
    </r>
    <r>
      <rPr>
        <sz val="12"/>
        <color theme="1"/>
        <rFont val="Times New Roman"/>
        <family val="1"/>
      </rPr>
      <t>(2) 102</t>
    </r>
    <r>
      <rPr>
        <sz val="12"/>
        <color theme="1"/>
        <rFont val="新細明體"/>
        <family val="1"/>
        <charset val="136"/>
      </rPr>
      <t>年含調包（金光黨）、假貨押騙（售）、假稱傷病貧困、招會詐財、偽稱合夥等。
　　　　　</t>
    </r>
    <r>
      <rPr>
        <sz val="12"/>
        <color theme="1"/>
        <rFont val="Times New Roman"/>
        <family val="1"/>
      </rPr>
      <t>(3) 103</t>
    </r>
    <r>
      <rPr>
        <sz val="12"/>
        <color theme="1"/>
        <rFont val="新細明體"/>
        <family val="1"/>
        <charset val="136"/>
      </rPr>
      <t>年含偽稱倒閉、冒（盜）領現金、票據（空頭）及詐欺帳號密碼等。
　　　　　</t>
    </r>
    <r>
      <rPr>
        <sz val="12"/>
        <color theme="1"/>
        <rFont val="Times New Roman"/>
        <family val="1"/>
      </rPr>
      <t>(4) 104</t>
    </r>
    <r>
      <rPr>
        <sz val="12"/>
        <color theme="1"/>
        <rFont val="新細明體"/>
        <family val="1"/>
        <charset val="136"/>
      </rPr>
      <t>年、</t>
    </r>
    <r>
      <rPr>
        <sz val="12"/>
        <color theme="1"/>
        <rFont val="Times New Roman"/>
        <family val="1"/>
      </rPr>
      <t>105</t>
    </r>
    <r>
      <rPr>
        <sz val="12"/>
        <color theme="1"/>
        <rFont val="新細明體"/>
        <family val="1"/>
        <charset val="136"/>
      </rPr>
      <t>年含佯稱代辦貸款、調包（金光黨）、招會詐財、打工陷阱詐欺等。
　　　　　</t>
    </r>
    <r>
      <rPr>
        <sz val="12"/>
        <color theme="1"/>
        <rFont val="Times New Roman"/>
        <family val="1"/>
      </rPr>
      <t>(5) 108</t>
    </r>
    <r>
      <rPr>
        <sz val="12"/>
        <color theme="1"/>
        <rFont val="新細明體"/>
        <family val="1"/>
        <charset val="136"/>
      </rPr>
      <t>年至</t>
    </r>
    <r>
      <rPr>
        <sz val="12"/>
        <color theme="1"/>
        <rFont val="Times New Roman"/>
        <family val="1"/>
      </rPr>
      <t>110</t>
    </r>
    <r>
      <rPr>
        <sz val="12"/>
        <color theme="1"/>
        <rFont val="新細明體"/>
        <family val="1"/>
        <charset val="136"/>
      </rPr>
      <t>年，為總計件數減去各項目件數後之件數。
　　　　　</t>
    </r>
    <r>
      <rPr>
        <sz val="12"/>
        <color theme="1"/>
        <rFont val="Times New Roman"/>
        <family val="1"/>
      </rPr>
      <t xml:space="preserve">3. </t>
    </r>
    <r>
      <rPr>
        <sz val="12"/>
        <color theme="1"/>
        <rFont val="新細明體"/>
        <family val="1"/>
        <charset val="136"/>
      </rPr>
      <t>網路拍賣（購物）、解除分期付款詐欺（</t>
    </r>
    <r>
      <rPr>
        <sz val="12"/>
        <color theme="1"/>
        <rFont val="Times New Roman"/>
        <family val="1"/>
      </rPr>
      <t>ATM</t>
    </r>
    <r>
      <rPr>
        <sz val="12"/>
        <color theme="1"/>
        <rFont val="新細明體"/>
        <family val="1"/>
        <charset val="136"/>
      </rPr>
      <t>）、假冒機構（公務員）等項自</t>
    </r>
    <r>
      <rPr>
        <sz val="12"/>
        <color theme="1"/>
        <rFont val="Times New Roman"/>
        <family val="1"/>
      </rPr>
      <t>104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1"/>
        <charset val="136"/>
      </rPr>
      <t>月後新增；虛擬遊戲詐欺項自</t>
    </r>
    <r>
      <rPr>
        <sz val="12"/>
        <color theme="1"/>
        <rFont val="Times New Roman"/>
        <family val="1"/>
      </rPr>
      <t>108</t>
    </r>
    <r>
      <rPr>
        <sz val="12"/>
        <color theme="1"/>
        <rFont val="新細明體"/>
        <family val="1"/>
        <charset val="136"/>
      </rPr>
      <t>年後新增。
　　　　　</t>
    </r>
    <r>
      <rPr>
        <sz val="12"/>
        <color theme="1"/>
        <rFont val="Times New Roman"/>
        <family val="1"/>
      </rPr>
      <t xml:space="preserve">4. </t>
    </r>
    <r>
      <rPr>
        <sz val="12"/>
        <color theme="1"/>
        <rFont val="新細明體"/>
        <family val="1"/>
        <charset val="136"/>
      </rPr>
      <t>拒付款項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賴帳</t>
    </r>
    <r>
      <rPr>
        <sz val="12"/>
        <color theme="1"/>
        <rFont val="Times New Roman"/>
        <family val="1"/>
      </rPr>
      <t>)</t>
    </r>
    <r>
      <rPr>
        <sz val="12"/>
        <color theme="1"/>
        <rFont val="新細明體"/>
        <family val="1"/>
        <charset val="136"/>
      </rPr>
      <t>、偽稱買賣、偽稱贖物項，自</t>
    </r>
    <r>
      <rPr>
        <sz val="12"/>
        <color theme="1"/>
        <rFont val="Times New Roman"/>
        <family val="1"/>
      </rPr>
      <t>108</t>
    </r>
    <r>
      <rPr>
        <sz val="12"/>
        <color theme="1"/>
        <rFont val="新細明體"/>
        <family val="1"/>
        <charset val="136"/>
      </rPr>
      <t>年後合併為「一般購物詐欺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偽稱買賣</t>
    </r>
    <r>
      <rPr>
        <sz val="12"/>
        <color theme="1"/>
        <rFont val="Times New Roman"/>
        <family val="1"/>
      </rPr>
      <t>)</t>
    </r>
    <r>
      <rPr>
        <sz val="12"/>
        <color theme="1"/>
        <rFont val="新細明體"/>
        <family val="1"/>
        <charset val="136"/>
      </rPr>
      <t>」項；假冒名義、婚姻詐欺項，自</t>
    </r>
    <r>
      <rPr>
        <sz val="12"/>
        <color theme="1"/>
        <rFont val="Times New Roman"/>
        <family val="1"/>
      </rPr>
      <t>108</t>
    </r>
    <r>
      <rPr>
        <sz val="12"/>
        <color theme="1"/>
        <rFont val="新細明體"/>
        <family val="1"/>
        <charset val="136"/>
      </rPr>
      <t xml:space="preserve">年後拆分為猜猜我是」、
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新細明體"/>
        <family val="1"/>
        <charset val="136"/>
      </rPr>
      <t>　　　　　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新細明體"/>
        <family val="1"/>
        <charset val="136"/>
      </rPr>
      <t>盜（冒）用好友身分、假愛情交友項。</t>
    </r>
    <r>
      <rPr>
        <sz val="12"/>
        <color theme="1"/>
        <rFont val="Times New Roman"/>
        <family val="1"/>
      </rPr>
      <t/>
    </r>
    <phoneticPr fontId="7" type="noConversion"/>
  </si>
  <si>
    <r>
      <rPr>
        <sz val="12"/>
        <rFont val="新細明體"/>
        <family val="1"/>
        <charset val="136"/>
      </rPr>
      <t>表</t>
    </r>
    <r>
      <rPr>
        <sz val="12"/>
        <rFont val="Times New Roman"/>
        <family val="1"/>
      </rPr>
      <t xml:space="preserve">1-2-6   </t>
    </r>
    <r>
      <rPr>
        <sz val="12"/>
        <rFont val="新細明體"/>
        <family val="1"/>
        <charset val="136"/>
      </rPr>
      <t>近</t>
    </r>
    <r>
      <rPr>
        <sz val="12"/>
        <rFont val="Times New Roman"/>
        <family val="1"/>
      </rPr>
      <t>10</t>
    </r>
    <r>
      <rPr>
        <sz val="12"/>
        <rFont val="新細明體"/>
        <family val="1"/>
        <charset val="136"/>
      </rPr>
      <t>年詐欺案件被害總金額</t>
    </r>
    <phoneticPr fontId="7" type="noConversion"/>
  </si>
  <si>
    <r>
      <rPr>
        <sz val="10"/>
        <color theme="1"/>
        <rFont val="新細明體"/>
        <family val="1"/>
        <charset val="136"/>
      </rPr>
      <t>資料來源：內政部警政署刑事警察局。</t>
    </r>
    <phoneticPr fontId="7" type="noConversion"/>
  </si>
  <si>
    <r>
      <rPr>
        <sz val="15"/>
        <color theme="1"/>
        <rFont val="細明體"/>
        <family val="3"/>
        <charset val="136"/>
      </rPr>
      <t>表</t>
    </r>
    <r>
      <rPr>
        <sz val="15"/>
        <color theme="1"/>
        <rFont val="Times New Roman"/>
        <family val="1"/>
      </rPr>
      <t xml:space="preserve">1-2-7   </t>
    </r>
    <r>
      <rPr>
        <sz val="15"/>
        <color theme="1"/>
        <rFont val="細明體"/>
        <family val="3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細明體"/>
        <family val="3"/>
        <charset val="136"/>
      </rPr>
      <t>年公共危險罪案件之犯罪方式</t>
    </r>
    <r>
      <rPr>
        <sz val="15"/>
        <color theme="1"/>
        <rFont val="Times New Roman"/>
        <family val="1"/>
      </rPr>
      <t>/</t>
    </r>
    <r>
      <rPr>
        <sz val="15"/>
        <color theme="1"/>
        <rFont val="細明體"/>
        <family val="3"/>
        <charset val="136"/>
      </rPr>
      <t>手法</t>
    </r>
    <phoneticPr fontId="7" type="noConversion"/>
  </si>
  <si>
    <r>
      <t>110</t>
    </r>
    <r>
      <rPr>
        <sz val="12"/>
        <color theme="1"/>
        <rFont val="細明體"/>
        <family val="3"/>
        <charset val="136"/>
      </rPr>
      <t>年</t>
    </r>
    <phoneticPr fontId="16" type="noConversion"/>
  </si>
  <si>
    <r>
      <rPr>
        <sz val="12"/>
        <rFont val="新細明體"/>
        <family val="1"/>
        <charset val="136"/>
      </rPr>
      <t>總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計</t>
    </r>
    <phoneticPr fontId="12" type="noConversion"/>
  </si>
  <si>
    <r>
      <rPr>
        <sz val="12"/>
        <rFont val="新細明體"/>
        <family val="1"/>
        <charset val="136"/>
      </rPr>
      <t>酒後駕車</t>
    </r>
    <phoneticPr fontId="12" type="noConversion"/>
  </si>
  <si>
    <r>
      <rPr>
        <sz val="12"/>
        <rFont val="新細明體"/>
        <family val="1"/>
        <charset val="136"/>
      </rPr>
      <t>肇事逃逸</t>
    </r>
    <phoneticPr fontId="12" type="noConversion"/>
  </si>
  <si>
    <r>
      <rPr>
        <sz val="12"/>
        <rFont val="新細明體"/>
        <family val="1"/>
        <charset val="136"/>
      </rPr>
      <t>失火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玩火</t>
    </r>
    <r>
      <rPr>
        <sz val="12"/>
        <rFont val="Times New Roman"/>
        <family val="1"/>
      </rPr>
      <t>)</t>
    </r>
    <phoneticPr fontId="12" type="noConversion"/>
  </si>
  <si>
    <r>
      <rPr>
        <sz val="12"/>
        <rFont val="新細明體"/>
        <family val="1"/>
        <charset val="136"/>
      </rPr>
      <t>飆車</t>
    </r>
    <phoneticPr fontId="12" type="noConversion"/>
  </si>
  <si>
    <r>
      <rPr>
        <sz val="12"/>
        <rFont val="新細明體"/>
        <family val="1"/>
        <charset val="136"/>
      </rPr>
      <t>危害舟車航空</t>
    </r>
    <phoneticPr fontId="12" type="noConversion"/>
  </si>
  <si>
    <r>
      <rPr>
        <sz val="12"/>
        <rFont val="新細明體"/>
        <family val="1"/>
        <charset val="136"/>
      </rPr>
      <t>煙蒂燃燭冥紙起火</t>
    </r>
    <phoneticPr fontId="12" type="noConversion"/>
  </si>
  <si>
    <r>
      <rPr>
        <sz val="12"/>
        <rFont val="新細明體"/>
        <family val="1"/>
        <charset val="136"/>
      </rPr>
      <t>妨害公用事業</t>
    </r>
    <phoneticPr fontId="7" type="noConversion"/>
  </si>
  <si>
    <r>
      <rPr>
        <sz val="12"/>
        <rFont val="新細明體"/>
        <family val="1"/>
        <charset val="136"/>
      </rPr>
      <t>破壞防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蓄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水設備</t>
    </r>
    <phoneticPr fontId="16" type="noConversion"/>
  </si>
  <si>
    <r>
      <rPr>
        <sz val="10"/>
        <color theme="1"/>
        <rFont val="新細明體"/>
        <family val="1"/>
        <charset val="136"/>
      </rPr>
      <t>資料來源：內政部警政署刑事警察局。</t>
    </r>
    <phoneticPr fontId="7" type="noConversion"/>
  </si>
  <si>
    <r>
      <rPr>
        <sz val="12"/>
        <color theme="1"/>
        <rFont val="新細明體"/>
        <family val="2"/>
      </rPr>
      <t>表</t>
    </r>
    <r>
      <rPr>
        <sz val="12"/>
        <color theme="1"/>
        <rFont val="Times New Roman"/>
        <family val="1"/>
      </rPr>
      <t xml:space="preserve">1-2-8   </t>
    </r>
    <r>
      <rPr>
        <sz val="12"/>
        <color theme="1"/>
        <rFont val="新細明體"/>
        <family val="2"/>
      </rPr>
      <t>近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2"/>
      </rPr>
      <t>年公共危險罪嫌疑人之犯罪方式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2"/>
      </rPr>
      <t>手法</t>
    </r>
    <phoneticPr fontId="16" type="noConversion"/>
  </si>
  <si>
    <r>
      <t>101</t>
    </r>
    <r>
      <rPr>
        <sz val="11"/>
        <color theme="1"/>
        <rFont val="細明體"/>
        <family val="3"/>
        <charset val="136"/>
      </rPr>
      <t>年</t>
    </r>
    <phoneticPr fontId="7" type="noConversion"/>
  </si>
  <si>
    <r>
      <rPr>
        <sz val="11"/>
        <rFont val="新細明體"/>
        <family val="1"/>
        <charset val="136"/>
      </rPr>
      <t>總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計</t>
    </r>
    <phoneticPr fontId="12" type="noConversion"/>
  </si>
  <si>
    <r>
      <rPr>
        <sz val="11"/>
        <rFont val="新細明體"/>
        <family val="1"/>
        <charset val="136"/>
      </rPr>
      <t>酒後駕車</t>
    </r>
    <phoneticPr fontId="12" type="noConversion"/>
  </si>
  <si>
    <r>
      <rPr>
        <sz val="11"/>
        <rFont val="新細明體"/>
        <family val="1"/>
        <charset val="136"/>
      </rPr>
      <t>肇事逃逸</t>
    </r>
    <phoneticPr fontId="12" type="noConversion"/>
  </si>
  <si>
    <r>
      <rPr>
        <sz val="11"/>
        <rFont val="新細明體"/>
        <family val="1"/>
        <charset val="136"/>
      </rPr>
      <t>縱火</t>
    </r>
    <phoneticPr fontId="12" type="noConversion"/>
  </si>
  <si>
    <r>
      <rPr>
        <sz val="11"/>
        <rFont val="新細明體"/>
        <family val="1"/>
        <charset val="136"/>
      </rPr>
      <t>飆車</t>
    </r>
    <phoneticPr fontId="12" type="noConversion"/>
  </si>
  <si>
    <r>
      <rPr>
        <sz val="11"/>
        <rFont val="新細明體"/>
        <family val="1"/>
        <charset val="136"/>
      </rPr>
      <t>服毒品駕駛</t>
    </r>
    <phoneticPr fontId="12" type="noConversion"/>
  </si>
  <si>
    <r>
      <rPr>
        <sz val="11"/>
        <rFont val="新細明體"/>
        <family val="1"/>
        <charset val="136"/>
      </rPr>
      <t>煙蒂燃燭冥紙起火</t>
    </r>
    <phoneticPr fontId="12" type="noConversion"/>
  </si>
  <si>
    <r>
      <rPr>
        <sz val="11"/>
        <rFont val="新細明體"/>
        <family val="1"/>
        <charset val="136"/>
      </rPr>
      <t>違背建築成規</t>
    </r>
    <phoneticPr fontId="7" type="noConversion"/>
  </si>
  <si>
    <r>
      <rPr>
        <sz val="11"/>
        <rFont val="新細明體"/>
        <family val="1"/>
        <charset val="136"/>
      </rPr>
      <t>燃油炸灶起火</t>
    </r>
    <phoneticPr fontId="7" type="noConversion"/>
  </si>
  <si>
    <r>
      <rPr>
        <sz val="11"/>
        <rFont val="新細明體"/>
        <family val="1"/>
        <charset val="136"/>
      </rPr>
      <t>各式爆裂物爆炸</t>
    </r>
    <phoneticPr fontId="7" type="noConversion"/>
  </si>
  <si>
    <r>
      <rPr>
        <sz val="11"/>
        <rFont val="新細明體"/>
        <family val="1"/>
        <charset val="136"/>
      </rPr>
      <t>預置引爆</t>
    </r>
    <phoneticPr fontId="7" type="noConversion"/>
  </si>
  <si>
    <r>
      <rPr>
        <sz val="11"/>
        <rFont val="新細明體"/>
        <family val="1"/>
        <charset val="136"/>
      </rPr>
      <t>危害飛航安全或其設施</t>
    </r>
    <phoneticPr fontId="7" type="noConversion"/>
  </si>
  <si>
    <r>
      <rPr>
        <sz val="11"/>
        <rFont val="新細明體"/>
        <family val="1"/>
        <charset val="136"/>
      </rPr>
      <t>破壞水管油管</t>
    </r>
    <phoneticPr fontId="7" type="noConversion"/>
  </si>
  <si>
    <r>
      <rPr>
        <sz val="11"/>
        <rFont val="新細明體"/>
        <family val="1"/>
        <charset val="136"/>
      </rPr>
      <t>破壞防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蓄</t>
    </r>
    <r>
      <rPr>
        <sz val="11"/>
        <rFont val="Times New Roman"/>
        <family val="1"/>
      </rPr>
      <t>)</t>
    </r>
    <r>
      <rPr>
        <sz val="11"/>
        <rFont val="新細明體"/>
        <family val="1"/>
        <charset val="136"/>
      </rPr>
      <t>水設備</t>
    </r>
    <phoneticPr fontId="16" type="noConversion"/>
  </si>
  <si>
    <r>
      <rPr>
        <sz val="11"/>
        <rFont val="新細明體"/>
        <family val="1"/>
        <charset val="136"/>
      </rPr>
      <t>妨害救火防水</t>
    </r>
    <phoneticPr fontId="7" type="noConversion"/>
  </si>
  <si>
    <r>
      <rPr>
        <sz val="11"/>
        <rFont val="新細明體"/>
        <family val="1"/>
        <charset val="136"/>
      </rPr>
      <t>破壞電訊</t>
    </r>
    <phoneticPr fontId="7" type="noConversion"/>
  </si>
  <si>
    <r>
      <rPr>
        <sz val="11"/>
        <rFont val="新細明體"/>
        <family val="1"/>
        <charset val="136"/>
      </rPr>
      <t>預防散布病菌</t>
    </r>
    <phoneticPr fontId="7" type="noConversion"/>
  </si>
  <si>
    <r>
      <rPr>
        <sz val="11"/>
        <rFont val="新細明體"/>
        <family val="1"/>
        <charset val="136"/>
      </rPr>
      <t>製售陳列妨害衛生物品</t>
    </r>
    <phoneticPr fontId="7" type="noConversion"/>
  </si>
  <si>
    <r>
      <rPr>
        <sz val="11"/>
        <rFont val="新細明體"/>
        <family val="1"/>
        <charset val="136"/>
      </rPr>
      <t>其他</t>
    </r>
    <phoneticPr fontId="7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</si>
  <si>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1-3-1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</t>
    </r>
    <r>
      <rPr>
        <sz val="15"/>
        <color theme="1"/>
        <rFont val="新細明體"/>
        <family val="1"/>
        <charset val="136"/>
      </rPr>
      <t>特別刑法統計指標</t>
    </r>
    <phoneticPr fontId="12" type="noConversion"/>
  </si>
  <si>
    <r>
      <rPr>
        <sz val="11"/>
        <rFont val="新細明體"/>
        <family val="1"/>
        <charset val="136"/>
      </rPr>
      <t>違反組織犯罪防制條例</t>
    </r>
    <r>
      <rPr>
        <sz val="11"/>
        <rFont val="Times New Roman"/>
        <family val="1"/>
      </rPr>
      <t xml:space="preserve"> </t>
    </r>
    <phoneticPr fontId="12" type="noConversion"/>
  </si>
  <si>
    <r>
      <rPr>
        <sz val="11"/>
        <rFont val="新細明體"/>
        <family val="1"/>
        <charset val="136"/>
      </rPr>
      <t>違反貪污治罪條例</t>
    </r>
    <phoneticPr fontId="12" type="noConversion"/>
  </si>
  <si>
    <r>
      <rPr>
        <sz val="11"/>
        <rFont val="新細明體"/>
        <family val="1"/>
        <charset val="136"/>
      </rPr>
      <t>發生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偵辦</t>
    </r>
    <phoneticPr fontId="12" type="noConversion"/>
  </si>
  <si>
    <r>
      <rPr>
        <sz val="11"/>
        <rFont val="新細明體"/>
        <family val="1"/>
        <charset val="136"/>
      </rPr>
      <t>破獲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偵辦</t>
    </r>
    <phoneticPr fontId="7" type="noConversion"/>
  </si>
  <si>
    <r>
      <rPr>
        <sz val="11"/>
        <rFont val="新細明體"/>
        <family val="1"/>
        <charset val="136"/>
      </rPr>
      <t>移送案件</t>
    </r>
    <phoneticPr fontId="12" type="noConversion"/>
  </si>
  <si>
    <r>
      <rPr>
        <sz val="11"/>
        <rFont val="新細明體"/>
        <family val="1"/>
        <charset val="136"/>
      </rPr>
      <t>嫌疑人</t>
    </r>
    <phoneticPr fontId="7" type="noConversion"/>
  </si>
  <si>
    <r>
      <rPr>
        <sz val="11"/>
        <rFont val="新細明體"/>
        <family val="1"/>
        <charset val="136"/>
      </rPr>
      <t>件</t>
    </r>
    <phoneticPr fontId="7" type="noConversion"/>
  </si>
  <si>
    <r>
      <rPr>
        <sz val="11"/>
        <rFont val="新細明體"/>
        <family val="1"/>
        <charset val="136"/>
      </rPr>
      <t>件</t>
    </r>
    <phoneticPr fontId="7" type="noConversion"/>
  </si>
  <si>
    <r>
      <t xml:space="preserve"> </t>
    </r>
    <r>
      <rPr>
        <sz val="11"/>
        <rFont val="新細明體"/>
        <family val="1"/>
        <charset val="136"/>
      </rPr>
      <t>人</t>
    </r>
    <phoneticPr fontId="16" type="noConversion"/>
  </si>
  <si>
    <r>
      <rPr>
        <sz val="11"/>
        <rFont val="新細明體"/>
        <family val="1"/>
        <charset val="136"/>
      </rPr>
      <t>違反槍砲彈藥刀械管制條例</t>
    </r>
    <r>
      <rPr>
        <sz val="11"/>
        <rFont val="Times New Roman"/>
        <family val="1"/>
      </rPr>
      <t xml:space="preserve"> </t>
    </r>
    <phoneticPr fontId="7" type="noConversion"/>
  </si>
  <si>
    <r>
      <rPr>
        <sz val="11"/>
        <rFont val="新細明體"/>
        <family val="1"/>
        <charset val="136"/>
      </rPr>
      <t>違反家庭暴力防治法</t>
    </r>
    <phoneticPr fontId="7" type="noConversion"/>
  </si>
  <si>
    <r>
      <rPr>
        <sz val="11"/>
        <rFont val="新細明體"/>
        <family val="1"/>
        <charset val="136"/>
      </rPr>
      <t>違反性侵害犯罪防治法</t>
    </r>
    <phoneticPr fontId="7" type="noConversion"/>
  </si>
  <si>
    <r>
      <rPr>
        <sz val="11"/>
        <rFont val="新細明體"/>
        <family val="1"/>
        <charset val="136"/>
      </rPr>
      <t>破獲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偵辦</t>
    </r>
    <phoneticPr fontId="12" type="noConversion"/>
  </si>
  <si>
    <r>
      <rPr>
        <sz val="11"/>
        <rFont val="新細明體"/>
        <family val="1"/>
        <charset val="136"/>
      </rPr>
      <t>疑似通報</t>
    </r>
    <phoneticPr fontId="16" type="noConversion"/>
  </si>
  <si>
    <r>
      <rPr>
        <sz val="11"/>
        <rFont val="新細明體"/>
        <family val="1"/>
        <charset val="136"/>
      </rPr>
      <t>嫌疑人</t>
    </r>
    <phoneticPr fontId="7" type="noConversion"/>
  </si>
  <si>
    <r>
      <rPr>
        <sz val="11"/>
        <rFont val="新細明體"/>
        <family val="1"/>
        <charset val="136"/>
      </rPr>
      <t>疑似通報</t>
    </r>
    <phoneticPr fontId="16" type="noConversion"/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</si>
  <si>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/10</t>
    </r>
    <r>
      <rPr>
        <sz val="11"/>
        <rFont val="新細明體"/>
        <family val="1"/>
        <charset val="136"/>
      </rPr>
      <t>萬人</t>
    </r>
    <r>
      <rPr>
        <sz val="11"/>
        <rFont val="Times New Roman"/>
        <family val="1"/>
      </rPr>
      <t xml:space="preserve">) </t>
    </r>
    <phoneticPr fontId="16" type="noConversion"/>
  </si>
  <si>
    <r>
      <rPr>
        <sz val="11"/>
        <rFont val="新細明體"/>
        <family val="1"/>
        <charset val="136"/>
      </rPr>
      <t>件</t>
    </r>
    <phoneticPr fontId="7" type="noConversion"/>
  </si>
  <si>
    <r>
      <rPr>
        <sz val="11"/>
        <rFont val="新細明體"/>
        <family val="1"/>
        <charset val="136"/>
      </rPr>
      <t>其他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不詳</t>
    </r>
    <phoneticPr fontId="7" type="noConversion"/>
  </si>
  <si>
    <r>
      <rPr>
        <sz val="11"/>
        <rFont val="新細明體"/>
        <family val="1"/>
        <charset val="136"/>
      </rPr>
      <t>其他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不詳</t>
    </r>
    <phoneticPr fontId="7" type="noConversion"/>
  </si>
  <si>
    <r>
      <rPr>
        <sz val="11"/>
        <rFont val="新細明體"/>
        <family val="1"/>
        <charset val="136"/>
      </rPr>
      <t>資料來源：</t>
    </r>
    <r>
      <rPr>
        <sz val="11"/>
        <rFont val="Times New Roman"/>
        <family val="1"/>
      </rPr>
      <t xml:space="preserve">1. </t>
    </r>
    <r>
      <rPr>
        <sz val="11"/>
        <rFont val="新細明體"/>
        <family val="1"/>
        <charset val="136"/>
      </rPr>
      <t>毒品危害防制條例、組織犯罪防制條例：內政部警政署刑事警察局、法務部調查局</t>
    </r>
    <r>
      <rPr>
        <sz val="11"/>
        <rFont val="Times New Roman"/>
        <family val="1"/>
      </rPr>
      <t xml:space="preserve"> (107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-110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)</t>
    </r>
    <r>
      <rPr>
        <sz val="11"/>
        <rFont val="新細明體"/>
        <family val="1"/>
        <charset val="136"/>
      </rPr>
      <t>。
　　　　　</t>
    </r>
    <r>
      <rPr>
        <sz val="11"/>
        <rFont val="Times New Roman"/>
        <family val="1"/>
      </rPr>
      <t xml:space="preserve">2. </t>
    </r>
    <r>
      <rPr>
        <sz val="11"/>
        <rFont val="新細明體"/>
        <family val="1"/>
        <charset val="136"/>
      </rPr>
      <t>貪污治罪條例：法務部調查局、法務部廉政署。
　　　　　</t>
    </r>
    <r>
      <rPr>
        <sz val="11"/>
        <rFont val="Times New Roman"/>
        <family val="1"/>
      </rPr>
      <t xml:space="preserve">3. </t>
    </r>
    <r>
      <rPr>
        <sz val="11"/>
        <rFont val="新細明體"/>
        <family val="1"/>
        <charset val="136"/>
      </rPr>
      <t>槍砲彈藥刀械管制條例：內政部警政署刑事警察局、法務部調查局</t>
    </r>
    <r>
      <rPr>
        <sz val="11"/>
        <rFont val="Times New Roman"/>
        <family val="1"/>
      </rPr>
      <t xml:space="preserve"> (107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-110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)</t>
    </r>
    <r>
      <rPr>
        <sz val="11"/>
        <rFont val="新細明體"/>
        <family val="1"/>
        <charset val="136"/>
      </rPr>
      <t>。
　　　　　</t>
    </r>
    <r>
      <rPr>
        <sz val="11"/>
        <rFont val="Times New Roman"/>
        <family val="1"/>
      </rPr>
      <t xml:space="preserve">4. </t>
    </r>
    <r>
      <rPr>
        <sz val="11"/>
        <rFont val="新細明體"/>
        <family val="1"/>
        <charset val="136"/>
      </rPr>
      <t>家庭暴力防治法、性侵害犯罪防治法：衛生福利部保護服務司。</t>
    </r>
    <phoneticPr fontId="12" type="noConversion"/>
  </si>
  <si>
    <r>
      <rPr>
        <sz val="11"/>
        <rFont val="新細明體"/>
        <family val="1"/>
        <charset val="136"/>
      </rPr>
      <t>說　　明：</t>
    </r>
    <r>
      <rPr>
        <sz val="11"/>
        <rFont val="Times New Roman"/>
        <family val="1"/>
      </rPr>
      <t xml:space="preserve">1. </t>
    </r>
    <r>
      <rPr>
        <sz val="11"/>
        <rFont val="新細明體"/>
        <family val="1"/>
        <charset val="136"/>
      </rPr>
      <t>違反毒品危害防制條例案件發生數即為破獲數。
　　　　　</t>
    </r>
    <r>
      <rPr>
        <sz val="11"/>
        <rFont val="Times New Roman"/>
        <family val="1"/>
      </rPr>
      <t xml:space="preserve">2. </t>
    </r>
    <r>
      <rPr>
        <sz val="11"/>
        <rFont val="新細明體"/>
        <family val="1"/>
        <charset val="136"/>
      </rPr>
      <t>違反家庭暴力防治法與違反性侵害犯罪防治法的各通報來源：
　　　　　</t>
    </r>
    <r>
      <rPr>
        <sz val="11"/>
        <rFont val="Times New Roman"/>
        <family val="1"/>
      </rPr>
      <t xml:space="preserve">(1) </t>
    </r>
    <r>
      <rPr>
        <sz val="11"/>
        <rFont val="新細明體"/>
        <family val="1"/>
        <charset val="136"/>
      </rPr>
      <t>違反家庭暴力防治法</t>
    </r>
    <r>
      <rPr>
        <sz val="11"/>
        <rFont val="Times New Roman"/>
        <family val="1"/>
      </rPr>
      <t>:113</t>
    </r>
    <r>
      <rPr>
        <sz val="11"/>
        <rFont val="新細明體"/>
        <family val="1"/>
        <charset val="136"/>
      </rPr>
      <t>保護專線、防治中心、社政、勞政、教育、警政、司法、衛政、診所、醫院、移民業務機關等。
　　　　　</t>
    </r>
    <r>
      <rPr>
        <sz val="11"/>
        <rFont val="Times New Roman"/>
        <family val="1"/>
      </rPr>
      <t xml:space="preserve">(2) </t>
    </r>
    <r>
      <rPr>
        <sz val="11"/>
        <rFont val="新細明體"/>
        <family val="1"/>
        <charset val="136"/>
      </rPr>
      <t>違反性侵害犯罪防治法</t>
    </r>
    <r>
      <rPr>
        <sz val="11"/>
        <rFont val="Times New Roman"/>
        <family val="1"/>
      </rPr>
      <t>:113</t>
    </r>
    <r>
      <rPr>
        <sz val="11"/>
        <rFont val="新細明體"/>
        <family val="1"/>
        <charset val="136"/>
      </rPr>
      <t>保護專線、防治中心、社政、教育、警政、司法、衛政、診所、醫院、勞政、憲兵隊等。
　　　　　</t>
    </r>
    <r>
      <rPr>
        <sz val="11"/>
        <rFont val="Times New Roman"/>
        <family val="1"/>
      </rPr>
      <t xml:space="preserve">3. </t>
    </r>
    <r>
      <rPr>
        <sz val="11"/>
        <rFont val="新細明體"/>
        <family val="1"/>
        <charset val="136"/>
      </rPr>
      <t>「違反貪污治罪條例」廉政署提供資料之來源：臺灣高等檢察署統計室。</t>
    </r>
    <phoneticPr fontId="12" type="noConversion"/>
  </si>
  <si>
    <t>普通刑法案件總計</t>
    <phoneticPr fontId="27" type="noConversion"/>
  </si>
  <si>
    <t>妨害自由</t>
    <phoneticPr fontId="16" type="noConversion"/>
  </si>
  <si>
    <r>
      <rPr>
        <sz val="14"/>
        <rFont val="新細明體"/>
        <family val="1"/>
        <charset val="136"/>
      </rPr>
      <t>侵害墳墓屍體</t>
    </r>
    <phoneticPr fontId="7" type="noConversion"/>
  </si>
  <si>
    <r>
      <rPr>
        <sz val="14"/>
        <rFont val="新細明體"/>
        <family val="1"/>
        <charset val="136"/>
      </rPr>
      <t>偽造貨幣</t>
    </r>
    <phoneticPr fontId="7" type="noConversion"/>
  </si>
  <si>
    <r>
      <rPr>
        <sz val="14"/>
        <rFont val="新細明體"/>
        <family val="1"/>
        <charset val="136"/>
      </rPr>
      <t>偽證</t>
    </r>
    <phoneticPr fontId="7" type="noConversion"/>
  </si>
  <si>
    <r>
      <rPr>
        <sz val="14"/>
        <rFont val="新細明體"/>
        <family val="1"/>
        <charset val="136"/>
      </rPr>
      <t>脫逃</t>
    </r>
    <phoneticPr fontId="7" type="noConversion"/>
  </si>
  <si>
    <r>
      <rPr>
        <sz val="14"/>
        <rFont val="新細明體"/>
        <family val="1"/>
        <charset val="136"/>
      </rPr>
      <t>湮滅證據</t>
    </r>
    <phoneticPr fontId="7" type="noConversion"/>
  </si>
  <si>
    <t>藏匿頂替</t>
    <phoneticPr fontId="7" type="noConversion"/>
  </si>
  <si>
    <r>
      <rPr>
        <sz val="11"/>
        <rFont val="新細明體"/>
        <family val="1"/>
        <charset val="136"/>
      </rPr>
      <t>資料來源：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內政部警政署刑事警察局。</t>
    </r>
    <phoneticPr fontId="12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</si>
  <si>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1-3-3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年販賣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施用第一級毒品犯罪嫌疑人之性別與年齡</t>
    </r>
    <phoneticPr fontId="7" type="noConversion"/>
  </si>
  <si>
    <r>
      <t>101</t>
    </r>
    <r>
      <rPr>
        <sz val="11"/>
        <rFont val="新細明體"/>
        <family val="1"/>
        <charset val="136"/>
      </rPr>
      <t>年</t>
    </r>
    <phoneticPr fontId="7" type="noConversion"/>
  </si>
  <si>
    <r>
      <rPr>
        <sz val="11"/>
        <rFont val="新細明體"/>
        <family val="1"/>
        <charset val="136"/>
      </rPr>
      <t>販賣</t>
    </r>
    <phoneticPr fontId="12" type="noConversion"/>
  </si>
  <si>
    <r>
      <rPr>
        <sz val="11"/>
        <rFont val="新細明體"/>
        <family val="1"/>
        <charset val="136"/>
      </rPr>
      <t>施用</t>
    </r>
    <phoneticPr fontId="12" type="noConversion"/>
  </si>
  <si>
    <r>
      <rPr>
        <sz val="11"/>
        <rFont val="新細明體"/>
        <family val="1"/>
        <charset val="136"/>
      </rPr>
      <t>販賣</t>
    </r>
    <phoneticPr fontId="12" type="noConversion"/>
  </si>
  <si>
    <r>
      <rPr>
        <sz val="11"/>
        <rFont val="新細明體"/>
        <family val="1"/>
        <charset val="136"/>
      </rPr>
      <t>販賣</t>
    </r>
    <phoneticPr fontId="12" type="noConversion"/>
  </si>
  <si>
    <r>
      <rPr>
        <sz val="11"/>
        <rFont val="新細明體"/>
        <family val="1"/>
        <charset val="136"/>
      </rPr>
      <t>施用</t>
    </r>
    <phoneticPr fontId="12" type="noConversion"/>
  </si>
  <si>
    <r>
      <rPr>
        <sz val="11"/>
        <rFont val="新細明體"/>
        <family val="1"/>
        <charset val="136"/>
      </rPr>
      <t>販賣</t>
    </r>
    <phoneticPr fontId="12" type="noConversion"/>
  </si>
  <si>
    <r>
      <rPr>
        <sz val="11"/>
        <rFont val="新細明體"/>
        <family val="1"/>
        <charset val="136"/>
      </rPr>
      <t>施用</t>
    </r>
    <phoneticPr fontId="12" type="noConversion"/>
  </si>
  <si>
    <r>
      <rPr>
        <sz val="11"/>
        <rFont val="新細明體"/>
        <family val="1"/>
        <charset val="136"/>
      </rPr>
      <t>施用</t>
    </r>
    <phoneticPr fontId="12" type="noConversion"/>
  </si>
  <si>
    <r>
      <rPr>
        <sz val="11"/>
        <rFont val="新細明體"/>
        <family val="1"/>
        <charset val="136"/>
      </rPr>
      <t>販賣</t>
    </r>
    <phoneticPr fontId="12" type="noConversion"/>
  </si>
  <si>
    <r>
      <rPr>
        <sz val="11"/>
        <rFont val="新細明體"/>
        <family val="1"/>
        <charset val="136"/>
      </rPr>
      <t>販賣</t>
    </r>
    <phoneticPr fontId="12" type="noConversion"/>
  </si>
  <si>
    <r>
      <t>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5</t>
    </r>
    <r>
      <rPr>
        <sz val="11"/>
        <rFont val="新細明體"/>
        <family val="1"/>
        <charset val="136"/>
      </rPr>
      <t>歲</t>
    </r>
    <phoneticPr fontId="12" type="noConversion"/>
  </si>
  <si>
    <r>
      <t>6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11</t>
    </r>
    <r>
      <rPr>
        <sz val="11"/>
        <rFont val="新細明體"/>
        <family val="1"/>
        <charset val="136"/>
      </rPr>
      <t>歲</t>
    </r>
    <phoneticPr fontId="12" type="noConversion"/>
  </si>
  <si>
    <r>
      <t>12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17</t>
    </r>
    <r>
      <rPr>
        <sz val="11"/>
        <rFont val="新細明體"/>
        <family val="1"/>
        <charset val="136"/>
      </rPr>
      <t>歲</t>
    </r>
    <phoneticPr fontId="12" type="noConversion"/>
  </si>
  <si>
    <r>
      <t>18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23</t>
    </r>
    <r>
      <rPr>
        <sz val="11"/>
        <rFont val="新細明體"/>
        <family val="1"/>
        <charset val="136"/>
      </rPr>
      <t>歲</t>
    </r>
    <phoneticPr fontId="12" type="noConversion"/>
  </si>
  <si>
    <r>
      <t>24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29</t>
    </r>
    <r>
      <rPr>
        <sz val="11"/>
        <rFont val="新細明體"/>
        <family val="1"/>
        <charset val="136"/>
      </rPr>
      <t>歲</t>
    </r>
    <phoneticPr fontId="12" type="noConversion"/>
  </si>
  <si>
    <r>
      <t>30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39</t>
    </r>
    <r>
      <rPr>
        <sz val="11"/>
        <rFont val="新細明體"/>
        <family val="1"/>
        <charset val="136"/>
      </rPr>
      <t>歲</t>
    </r>
    <phoneticPr fontId="12" type="noConversion"/>
  </si>
  <si>
    <r>
      <t>40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49</t>
    </r>
    <r>
      <rPr>
        <sz val="11"/>
        <rFont val="新細明體"/>
        <family val="1"/>
        <charset val="136"/>
      </rPr>
      <t>歲</t>
    </r>
    <phoneticPr fontId="12" type="noConversion"/>
  </si>
  <si>
    <r>
      <t>50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59</t>
    </r>
    <r>
      <rPr>
        <sz val="11"/>
        <rFont val="新細明體"/>
        <family val="1"/>
        <charset val="136"/>
      </rPr>
      <t>歲</t>
    </r>
    <phoneticPr fontId="12" type="noConversion"/>
  </si>
  <si>
    <r>
      <t>60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64</t>
    </r>
    <r>
      <rPr>
        <sz val="11"/>
        <rFont val="新細明體"/>
        <family val="1"/>
        <charset val="136"/>
      </rPr>
      <t>歲</t>
    </r>
    <phoneticPr fontId="12" type="noConversion"/>
  </si>
  <si>
    <r>
      <t>65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69</t>
    </r>
    <r>
      <rPr>
        <sz val="11"/>
        <rFont val="新細明體"/>
        <family val="1"/>
        <charset val="136"/>
      </rPr>
      <t>歲</t>
    </r>
    <phoneticPr fontId="12" type="noConversion"/>
  </si>
  <si>
    <r>
      <t xml:space="preserve">70  </t>
    </r>
    <r>
      <rPr>
        <sz val="11"/>
        <rFont val="新細明體"/>
        <family val="1"/>
        <charset val="136"/>
      </rPr>
      <t>歲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以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上</t>
    </r>
    <phoneticPr fontId="12" type="noConversion"/>
  </si>
  <si>
    <r>
      <rPr>
        <sz val="11"/>
        <rFont val="新細明體"/>
        <family val="1"/>
        <charset val="136"/>
      </rPr>
      <t>不</t>
    </r>
    <r>
      <rPr>
        <sz val="11"/>
        <rFont val="Times New Roman"/>
        <family val="1"/>
      </rPr>
      <t xml:space="preserve">        </t>
    </r>
    <r>
      <rPr>
        <sz val="11"/>
        <rFont val="新細明體"/>
        <family val="1"/>
        <charset val="136"/>
      </rPr>
      <t>詳</t>
    </r>
    <phoneticPr fontId="12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</si>
  <si>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1-3-4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年販賣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施用第二級毒品犯罪嫌疑人之性別與年齡</t>
    </r>
    <phoneticPr fontId="7" type="noConversion"/>
  </si>
  <si>
    <r>
      <t>101</t>
    </r>
    <r>
      <rPr>
        <sz val="11"/>
        <rFont val="新細明體"/>
        <family val="1"/>
        <charset val="136"/>
      </rPr>
      <t>年</t>
    </r>
    <phoneticPr fontId="7" type="noConversion"/>
  </si>
  <si>
    <r>
      <rPr>
        <sz val="11"/>
        <rFont val="新細明體"/>
        <family val="1"/>
        <charset val="136"/>
      </rPr>
      <t>施用</t>
    </r>
    <phoneticPr fontId="12" type="noConversion"/>
  </si>
  <si>
    <r>
      <rPr>
        <sz val="11"/>
        <rFont val="新細明體"/>
        <family val="1"/>
        <charset val="136"/>
      </rPr>
      <t>販賣</t>
    </r>
    <phoneticPr fontId="12" type="noConversion"/>
  </si>
  <si>
    <r>
      <rPr>
        <sz val="11"/>
        <rFont val="新細明體"/>
        <family val="1"/>
        <charset val="136"/>
      </rPr>
      <t>施用</t>
    </r>
    <phoneticPr fontId="12" type="noConversion"/>
  </si>
  <si>
    <r>
      <rPr>
        <sz val="11"/>
        <rFont val="新細明體"/>
        <family val="1"/>
        <charset val="136"/>
      </rPr>
      <t>販賣</t>
    </r>
    <phoneticPr fontId="12" type="noConversion"/>
  </si>
  <si>
    <r>
      <rPr>
        <sz val="11"/>
        <rFont val="新細明體"/>
        <family val="1"/>
        <charset val="136"/>
      </rPr>
      <t>施用</t>
    </r>
    <phoneticPr fontId="12" type="noConversion"/>
  </si>
  <si>
    <r>
      <rPr>
        <sz val="11"/>
        <rFont val="新細明體"/>
        <family val="1"/>
        <charset val="136"/>
      </rPr>
      <t>施用</t>
    </r>
    <phoneticPr fontId="12" type="noConversion"/>
  </si>
  <si>
    <r>
      <rPr>
        <sz val="11"/>
        <rFont val="新細明體"/>
        <family val="1"/>
        <charset val="136"/>
      </rPr>
      <t>施用</t>
    </r>
    <phoneticPr fontId="12" type="noConversion"/>
  </si>
  <si>
    <r>
      <rPr>
        <sz val="11"/>
        <rFont val="新細明體"/>
        <family val="1"/>
        <charset val="136"/>
      </rPr>
      <t>男</t>
    </r>
    <phoneticPr fontId="12" type="noConversion"/>
  </si>
  <si>
    <r>
      <rPr>
        <sz val="11"/>
        <rFont val="新細明體"/>
        <family val="1"/>
        <charset val="136"/>
      </rPr>
      <t>女</t>
    </r>
    <phoneticPr fontId="12" type="noConversion"/>
  </si>
  <si>
    <r>
      <t>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5</t>
    </r>
    <r>
      <rPr>
        <sz val="11"/>
        <rFont val="新細明體"/>
        <family val="1"/>
        <charset val="136"/>
      </rPr>
      <t>歲</t>
    </r>
    <phoneticPr fontId="12" type="noConversion"/>
  </si>
  <si>
    <r>
      <t>6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11</t>
    </r>
    <r>
      <rPr>
        <sz val="11"/>
        <rFont val="新細明體"/>
        <family val="1"/>
        <charset val="136"/>
      </rPr>
      <t>歲</t>
    </r>
    <phoneticPr fontId="12" type="noConversion"/>
  </si>
  <si>
    <r>
      <t>12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17</t>
    </r>
    <r>
      <rPr>
        <sz val="11"/>
        <rFont val="新細明體"/>
        <family val="1"/>
        <charset val="136"/>
      </rPr>
      <t>歲</t>
    </r>
    <phoneticPr fontId="12" type="noConversion"/>
  </si>
  <si>
    <r>
      <t>18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23</t>
    </r>
    <r>
      <rPr>
        <sz val="11"/>
        <rFont val="新細明體"/>
        <family val="1"/>
        <charset val="136"/>
      </rPr>
      <t>歲</t>
    </r>
    <phoneticPr fontId="12" type="noConversion"/>
  </si>
  <si>
    <r>
      <t>24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29</t>
    </r>
    <r>
      <rPr>
        <sz val="11"/>
        <rFont val="新細明體"/>
        <family val="1"/>
        <charset val="136"/>
      </rPr>
      <t>歲</t>
    </r>
    <phoneticPr fontId="12" type="noConversion"/>
  </si>
  <si>
    <r>
      <t>30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39</t>
    </r>
    <r>
      <rPr>
        <sz val="11"/>
        <rFont val="新細明體"/>
        <family val="1"/>
        <charset val="136"/>
      </rPr>
      <t>歲</t>
    </r>
    <phoneticPr fontId="12" type="noConversion"/>
  </si>
  <si>
    <r>
      <t>40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49</t>
    </r>
    <r>
      <rPr>
        <sz val="11"/>
        <rFont val="新細明體"/>
        <family val="1"/>
        <charset val="136"/>
      </rPr>
      <t>歲</t>
    </r>
    <phoneticPr fontId="12" type="noConversion"/>
  </si>
  <si>
    <r>
      <t>50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59</t>
    </r>
    <r>
      <rPr>
        <sz val="11"/>
        <rFont val="新細明體"/>
        <family val="1"/>
        <charset val="136"/>
      </rPr>
      <t>歲</t>
    </r>
    <phoneticPr fontId="12" type="noConversion"/>
  </si>
  <si>
    <r>
      <t>60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64</t>
    </r>
    <r>
      <rPr>
        <sz val="11"/>
        <rFont val="新細明體"/>
        <family val="1"/>
        <charset val="136"/>
      </rPr>
      <t>歲</t>
    </r>
    <phoneticPr fontId="12" type="noConversion"/>
  </si>
  <si>
    <r>
      <t>65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69</t>
    </r>
    <r>
      <rPr>
        <sz val="11"/>
        <rFont val="新細明體"/>
        <family val="1"/>
        <charset val="136"/>
      </rPr>
      <t>歲</t>
    </r>
    <phoneticPr fontId="12" type="noConversion"/>
  </si>
  <si>
    <r>
      <t xml:space="preserve">70  </t>
    </r>
    <r>
      <rPr>
        <sz val="11"/>
        <rFont val="新細明體"/>
        <family val="1"/>
        <charset val="136"/>
      </rPr>
      <t>歲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以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上</t>
    </r>
    <phoneticPr fontId="12" type="noConversion"/>
  </si>
  <si>
    <r>
      <rPr>
        <sz val="11"/>
        <rFont val="新細明體"/>
        <family val="1"/>
        <charset val="136"/>
      </rPr>
      <t>不</t>
    </r>
    <r>
      <rPr>
        <sz val="11"/>
        <rFont val="Times New Roman"/>
        <family val="1"/>
      </rPr>
      <t xml:space="preserve">        </t>
    </r>
    <r>
      <rPr>
        <sz val="11"/>
        <rFont val="新細明體"/>
        <family val="1"/>
        <charset val="136"/>
      </rPr>
      <t>詳</t>
    </r>
    <phoneticPr fontId="12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</si>
  <si>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1-3-5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年查獲當期鑑定毒品之純質淨重</t>
    </r>
    <phoneticPr fontId="12" type="noConversion"/>
  </si>
  <si>
    <r>
      <t>101</t>
    </r>
    <r>
      <rPr>
        <sz val="12"/>
        <rFont val="新細明體"/>
        <family val="1"/>
        <charset val="136"/>
      </rPr>
      <t>年</t>
    </r>
    <phoneticPr fontId="7" type="noConversion"/>
  </si>
  <si>
    <r>
      <rPr>
        <sz val="10"/>
        <rFont val="新細明體"/>
        <family val="1"/>
        <charset val="136"/>
      </rPr>
      <t>資料來源：法務部調查局、內政部警政署刑事警察局、國防部憲兵指揮部、行政院海岸巡防署及財政部關務署。</t>
    </r>
    <phoneticPr fontId="7" type="noConversion"/>
  </si>
  <si>
    <r>
      <rPr>
        <sz val="10"/>
        <rFont val="新細明體"/>
        <family val="1"/>
        <charset val="136"/>
      </rPr>
      <t>資料提供：法務部統計處。</t>
    </r>
    <phoneticPr fontId="12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</si>
  <si>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本表數字均以公克整理計算，再採四捨五入法進位為公斤陳示，故細數之和與相關總數間偶有些微差異。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為求彙編數據正確性，聯合數單位查緝毒品案件，其緝獲毒品數量不予重複登載。</t>
    </r>
    <r>
      <rPr>
        <sz val="10"/>
        <rFont val="Times New Roman"/>
        <family val="1"/>
      </rPr>
      <t xml:space="preserve">   </t>
    </r>
    <phoneticPr fontId="12" type="noConversion"/>
  </si>
  <si>
    <t>資料來源：法務部調查局。</t>
    <phoneticPr fontId="12" type="noConversion"/>
  </si>
  <si>
    <t>資料來源：法務部調查局。</t>
    <phoneticPr fontId="12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</si>
  <si>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1-4-1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年臺灣犯罪率趨勢</t>
    </r>
    <phoneticPr fontId="16" type="noConversion"/>
  </si>
  <si>
    <r>
      <rPr>
        <sz val="10"/>
        <color theme="1"/>
        <rFont val="新細明體"/>
        <family val="1"/>
        <charset val="136"/>
      </rPr>
      <t>單位：件</t>
    </r>
    <r>
      <rPr>
        <sz val="10"/>
        <color theme="1"/>
        <rFont val="Times New Roman"/>
        <family val="1"/>
      </rPr>
      <t>/10</t>
    </r>
    <r>
      <rPr>
        <sz val="10"/>
        <color theme="1"/>
        <rFont val="新細明體"/>
        <family val="1"/>
        <charset val="136"/>
      </rPr>
      <t>萬人</t>
    </r>
    <phoneticPr fontId="16" type="noConversion"/>
  </si>
  <si>
    <r>
      <rPr>
        <sz val="11"/>
        <rFont val="新細明體"/>
        <family val="1"/>
        <charset val="136"/>
      </rPr>
      <t>整體犯罪</t>
    </r>
    <phoneticPr fontId="7" type="noConversion"/>
  </si>
  <si>
    <r>
      <rPr>
        <sz val="11"/>
        <color theme="1"/>
        <rFont val="新細明體"/>
        <family val="1"/>
        <charset val="136"/>
      </rPr>
      <t>竊盜犯罪</t>
    </r>
    <phoneticPr fontId="16" type="noConversion"/>
  </si>
  <si>
    <r>
      <rPr>
        <sz val="11"/>
        <color theme="1"/>
        <rFont val="新細明體"/>
        <family val="1"/>
        <charset val="136"/>
      </rPr>
      <t>詐欺犯罪</t>
    </r>
    <phoneticPr fontId="16" type="noConversion"/>
  </si>
  <si>
    <r>
      <rPr>
        <sz val="11"/>
        <color theme="1"/>
        <rFont val="新細明體"/>
        <family val="1"/>
        <charset val="136"/>
      </rPr>
      <t>殺人犯罪</t>
    </r>
    <phoneticPr fontId="16" type="noConversion"/>
  </si>
  <si>
    <r>
      <rPr>
        <sz val="11"/>
        <color theme="1"/>
        <rFont val="新細明體"/>
        <family val="1"/>
        <charset val="136"/>
      </rPr>
      <t>強盜犯罪</t>
    </r>
    <phoneticPr fontId="16" type="noConversion"/>
  </si>
  <si>
    <r>
      <rPr>
        <sz val="11"/>
        <color theme="1"/>
        <rFont val="新細明體"/>
        <family val="1"/>
        <charset val="136"/>
      </rPr>
      <t>強制性交犯罪</t>
    </r>
    <phoneticPr fontId="16" type="noConversion"/>
  </si>
  <si>
    <r>
      <t>2012</t>
    </r>
    <r>
      <rPr>
        <sz val="11"/>
        <rFont val="細明體"/>
        <family val="3"/>
        <charset val="136"/>
      </rPr>
      <t>年</t>
    </r>
    <phoneticPr fontId="16" type="noConversion"/>
  </si>
  <si>
    <r>
      <t>2021</t>
    </r>
    <r>
      <rPr>
        <sz val="11"/>
        <rFont val="細明體"/>
        <family val="3"/>
        <charset val="136"/>
      </rPr>
      <t>年</t>
    </r>
    <phoneticPr fontId="16" type="noConversion"/>
  </si>
  <si>
    <r>
      <rPr>
        <sz val="10"/>
        <color theme="1"/>
        <rFont val="新細明體"/>
        <family val="1"/>
        <charset val="136"/>
      </rPr>
      <t>資料來源：內政部警政署刑事警察局，並由本書以表</t>
    </r>
    <r>
      <rPr>
        <sz val="10"/>
        <color theme="1"/>
        <rFont val="Times New Roman"/>
        <family val="1"/>
      </rPr>
      <t>1-1-2</t>
    </r>
    <r>
      <rPr>
        <sz val="10"/>
        <color theme="1"/>
        <rFont val="新細明體"/>
        <family val="1"/>
        <charset val="136"/>
      </rPr>
      <t>、表</t>
    </r>
    <r>
      <rPr>
        <sz val="10"/>
        <color theme="1"/>
        <rFont val="Times New Roman"/>
        <family val="1"/>
      </rPr>
      <t>1-1-4</t>
    </r>
    <r>
      <rPr>
        <sz val="10"/>
        <color theme="1"/>
        <rFont val="新細明體"/>
        <family val="1"/>
        <charset val="136"/>
      </rPr>
      <t>之案件數、年中人口數計算犯罪率。
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新細明體"/>
        <family val="1"/>
        <charset val="136"/>
      </rPr>
      <t>犯罪率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新細明體"/>
        <family val="1"/>
        <charset val="136"/>
      </rPr>
      <t>＝（刑案發生數</t>
    </r>
    <r>
      <rPr>
        <sz val="10"/>
        <color theme="1"/>
        <rFont val="Times New Roman"/>
        <family val="1"/>
      </rPr>
      <t xml:space="preserve">/ </t>
    </r>
    <r>
      <rPr>
        <sz val="10"/>
        <color theme="1"/>
        <rFont val="新細明體"/>
        <family val="1"/>
        <charset val="136"/>
      </rPr>
      <t>年中人口數）</t>
    </r>
    <r>
      <rPr>
        <sz val="10"/>
        <color theme="1"/>
        <rFont val="Times New Roman"/>
        <family val="1"/>
      </rPr>
      <t xml:space="preserve">x 100,000
</t>
    </r>
    <r>
      <rPr>
        <sz val="10"/>
        <color theme="1"/>
        <rFont val="新細明體"/>
        <family val="1"/>
        <charset val="136"/>
      </rPr>
      <t>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新細明體"/>
        <family val="1"/>
        <charset val="136"/>
      </rPr>
      <t>本表竊盜犯罪係指警政署定義的一般竊盜（含汽機車竊盜）。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新細明體"/>
        <family val="1"/>
        <charset val="136"/>
      </rPr>
      <t>本表殺人犯罪係指警政署定義的故意殺人（不含過失致死）。</t>
    </r>
    <phoneticPr fontId="16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</si>
  <si>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犯罪率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＝（刑案發生數</t>
    </r>
    <r>
      <rPr>
        <sz val="11"/>
        <color theme="1"/>
        <rFont val="Times New Roman"/>
        <family val="1"/>
      </rPr>
      <t xml:space="preserve"> / </t>
    </r>
    <r>
      <rPr>
        <sz val="11"/>
        <color theme="1"/>
        <rFont val="新細明體"/>
        <family val="1"/>
        <charset val="136"/>
      </rPr>
      <t>每年</t>
    </r>
    <r>
      <rPr>
        <sz val="11"/>
        <color theme="1"/>
        <rFont val="Times New Roman"/>
        <family val="1"/>
      </rPr>
      <t>7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日人口數）</t>
    </r>
    <r>
      <rPr>
        <sz val="11"/>
        <color theme="1"/>
        <rFont val="Times New Roman"/>
        <family val="1"/>
      </rPr>
      <t xml:space="preserve">x 100,000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本表竊盜犯罪依警察白書，含侵入性竊盜（侵入盗）、動力交通工具竊盜（乗り物盗）、非侵入性竊盜（非侵入盗）。
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新細明體"/>
        <family val="1"/>
        <charset val="136"/>
      </rPr>
      <t>本表強制性交依警察白書，為「強制性交等」，在平成</t>
    </r>
    <r>
      <rPr>
        <sz val="11"/>
        <color theme="1"/>
        <rFont val="Times New Roman"/>
        <family val="1"/>
      </rPr>
      <t>29</t>
    </r>
    <r>
      <rPr>
        <sz val="11"/>
        <color theme="1"/>
        <rFont val="新細明體"/>
        <family val="1"/>
        <charset val="136"/>
      </rPr>
      <t>年（</t>
    </r>
    <r>
      <rPr>
        <sz val="11"/>
        <color theme="1"/>
        <rFont val="Times New Roman"/>
        <family val="1"/>
      </rPr>
      <t>2017</t>
    </r>
    <r>
      <rPr>
        <sz val="11"/>
        <color theme="1"/>
        <rFont val="新細明體"/>
        <family val="1"/>
        <charset val="136"/>
      </rPr>
      <t>年）</t>
    </r>
    <r>
      <rPr>
        <sz val="11"/>
        <color theme="1"/>
        <rFont val="Times New Roman"/>
        <family val="1"/>
      </rPr>
      <t>7</t>
    </r>
    <r>
      <rPr>
        <sz val="11"/>
        <color theme="1"/>
        <rFont val="新細明體"/>
        <family val="1"/>
        <charset val="136"/>
      </rPr>
      <t>月刑法修正施行前，為強姦犯罪。
　　　　　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新細明體"/>
        <family val="1"/>
        <charset val="136"/>
      </rPr>
      <t>日本警察白書、犯罪白書雖有統計犯罪率數據，惟犯罪白書資料即援引自警察白書，而其採計的人口數乃每年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日數據、
　　　　　　以千人為單位。為能使數值有統一基準且更加精確，爰以資料來源所示警察白書犯罪案件數為基礎，僅變更人口數為和
　　　　　　警察白書資料來源一致，但採計至個位數的每年</t>
    </r>
    <r>
      <rPr>
        <sz val="11"/>
        <color theme="1"/>
        <rFont val="Times New Roman"/>
        <family val="1"/>
      </rPr>
      <t>7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日確定值人口數後，依犯罪率公式計算。
　　　　　</t>
    </r>
    <r>
      <rPr>
        <sz val="11"/>
        <color theme="1"/>
        <rFont val="Times New Roman"/>
        <family val="1"/>
      </rPr>
      <t xml:space="preserve">5. </t>
    </r>
    <r>
      <rPr>
        <sz val="11"/>
        <color theme="1"/>
        <rFont val="新細明體"/>
        <family val="1"/>
        <charset val="136"/>
      </rPr>
      <t>前項警察白書犯罪率統計，可參閱：</t>
    </r>
    <r>
      <rPr>
        <sz val="11"/>
        <color theme="1"/>
        <rFont val="Times New Roman"/>
        <family val="1"/>
      </rPr>
      <t>2</t>
    </r>
    <r>
      <rPr>
        <sz val="11"/>
        <color theme="1"/>
        <rFont val="新細明體"/>
        <family val="1"/>
        <charset val="136"/>
      </rPr>
      <t>－</t>
    </r>
    <r>
      <rPr>
        <sz val="11"/>
        <color theme="1"/>
        <rFont val="Times New Roman"/>
        <family val="1"/>
      </rPr>
      <t xml:space="preserve">2 </t>
    </r>
    <r>
      <rPr>
        <sz val="11"/>
        <color theme="1"/>
        <rFont val="新細明體"/>
        <family val="1"/>
        <charset val="136"/>
      </rPr>
      <t>人口</t>
    </r>
    <r>
      <rPr>
        <sz val="11"/>
        <color theme="1"/>
        <rFont val="Times New Roman"/>
        <family val="1"/>
      </rPr>
      <t>10</t>
    </r>
    <r>
      <rPr>
        <sz val="11"/>
        <color theme="1"/>
        <rFont val="新細明體"/>
        <family val="1"/>
        <charset val="136"/>
      </rPr>
      <t>万人当たりの主要罪種別犯罪率の推移（平成</t>
    </r>
    <r>
      <rPr>
        <sz val="11"/>
        <color theme="1"/>
        <rFont val="Times New Roman"/>
        <family val="1"/>
      </rPr>
      <t>29</t>
    </r>
    <r>
      <rPr>
        <sz val="11"/>
        <color theme="1"/>
        <rFont val="新細明體"/>
        <family val="1"/>
        <charset val="136"/>
      </rPr>
      <t>～令和３年）。
　　　　　　</t>
    </r>
    <r>
      <rPr>
        <sz val="11"/>
        <color theme="1"/>
        <rFont val="Times New Roman"/>
        <family val="1"/>
      </rPr>
      <t>https://www.npa.go.jp/publications/whitepaper/r04/statistics/statisticsindex.html (retrieved on 2022/11/24)</t>
    </r>
    <phoneticPr fontId="16" type="noConversion"/>
  </si>
  <si>
    <r>
      <rPr>
        <sz val="10"/>
        <color theme="1"/>
        <rFont val="新細明體"/>
        <family val="1"/>
        <charset val="136"/>
      </rPr>
      <t>單位：件</t>
    </r>
    <r>
      <rPr>
        <sz val="10"/>
        <color theme="1"/>
        <rFont val="Times New Roman"/>
        <family val="1"/>
      </rPr>
      <t>/10</t>
    </r>
    <r>
      <rPr>
        <sz val="10"/>
        <color theme="1"/>
        <rFont val="新細明體"/>
        <family val="1"/>
        <charset val="136"/>
      </rPr>
      <t>萬人</t>
    </r>
    <phoneticPr fontId="16" type="noConversion"/>
  </si>
  <si>
    <r>
      <rPr>
        <sz val="11"/>
        <color theme="1"/>
        <rFont val="新細明體"/>
        <family val="1"/>
        <charset val="136"/>
      </rPr>
      <t>詐欺犯罪</t>
    </r>
    <phoneticPr fontId="16" type="noConversion"/>
  </si>
  <si>
    <r>
      <rPr>
        <sz val="11"/>
        <color theme="1"/>
        <rFont val="新細明體"/>
        <family val="1"/>
        <charset val="136"/>
      </rPr>
      <t>殺人犯罪</t>
    </r>
    <phoneticPr fontId="16" type="noConversion"/>
  </si>
  <si>
    <r>
      <rPr>
        <sz val="11"/>
        <color theme="1"/>
        <rFont val="新細明體"/>
        <family val="1"/>
        <charset val="136"/>
      </rPr>
      <t>強制性交犯罪</t>
    </r>
    <phoneticPr fontId="1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</si>
  <si>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1-4-3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年美國犯罪率趨勢</t>
    </r>
    <phoneticPr fontId="16" type="noConversion"/>
  </si>
  <si>
    <r>
      <rPr>
        <sz val="11"/>
        <rFont val="新細明體"/>
        <family val="1"/>
        <charset val="136"/>
      </rPr>
      <t>整體犯罪</t>
    </r>
    <phoneticPr fontId="7" type="noConversion"/>
  </si>
  <si>
    <r>
      <rPr>
        <sz val="11"/>
        <color theme="1"/>
        <rFont val="新細明體"/>
        <family val="1"/>
        <charset val="136"/>
      </rPr>
      <t>竊盜犯罪</t>
    </r>
    <phoneticPr fontId="16" type="noConversion"/>
  </si>
  <si>
    <r>
      <rPr>
        <sz val="11"/>
        <color theme="1"/>
        <rFont val="新細明體"/>
        <family val="1"/>
        <charset val="136"/>
      </rPr>
      <t>詐欺犯罪</t>
    </r>
    <phoneticPr fontId="16" type="noConversion"/>
  </si>
  <si>
    <r>
      <rPr>
        <sz val="11"/>
        <color theme="1"/>
        <rFont val="新細明體"/>
        <family val="1"/>
        <charset val="136"/>
      </rPr>
      <t>殺人犯罪</t>
    </r>
    <phoneticPr fontId="16" type="noConversion"/>
  </si>
  <si>
    <r>
      <rPr>
        <sz val="11"/>
        <color theme="1"/>
        <rFont val="新細明體"/>
        <family val="1"/>
        <charset val="136"/>
      </rPr>
      <t>強盜犯罪</t>
    </r>
    <phoneticPr fontId="16" type="noConversion"/>
  </si>
  <si>
    <r>
      <rPr>
        <sz val="11"/>
        <color theme="1"/>
        <rFont val="新細明體"/>
        <family val="1"/>
        <charset val="136"/>
      </rPr>
      <t>強制性交犯罪</t>
    </r>
    <phoneticPr fontId="16" type="noConversion"/>
  </si>
  <si>
    <r>
      <t>2021</t>
    </r>
    <r>
      <rPr>
        <sz val="11"/>
        <rFont val="新細明體"/>
        <family val="1"/>
        <charset val="136"/>
      </rPr>
      <t>年</t>
    </r>
    <phoneticPr fontId="16" type="noConversion"/>
  </si>
  <si>
    <r>
      <rPr>
        <sz val="11"/>
        <color theme="1"/>
        <rFont val="新細明體"/>
        <family val="1"/>
        <charset val="136"/>
      </rPr>
      <t>資料來源：</t>
    </r>
    <r>
      <rPr>
        <sz val="11"/>
        <color theme="1"/>
        <rFont val="Times New Roman"/>
        <family val="1"/>
      </rPr>
      <t>1. 2020</t>
    </r>
    <r>
      <rPr>
        <sz val="11"/>
        <color theme="1"/>
        <rFont val="細明體"/>
        <family val="1"/>
        <charset val="136"/>
      </rPr>
      <t>年以前</t>
    </r>
    <r>
      <rPr>
        <sz val="11"/>
        <color theme="1"/>
        <rFont val="新細明體"/>
        <family val="1"/>
        <charset val="136"/>
      </rPr>
      <t>整體、竊盜、殺人、強盜、強制性交犯罪：</t>
    </r>
    <r>
      <rPr>
        <sz val="11"/>
        <color theme="1"/>
        <rFont val="Times New Roman"/>
        <family val="1"/>
      </rPr>
      <t xml:space="preserve">Summary Reporting System (1979-2020). 
</t>
    </r>
    <r>
      <rPr>
        <sz val="11"/>
        <color theme="1"/>
        <rFont val="新細明體"/>
        <family val="1"/>
        <charset val="136"/>
      </rPr>
      <t>　　　　　　</t>
    </r>
    <r>
      <rPr>
        <sz val="11"/>
        <color theme="1"/>
        <rFont val="Times New Roman"/>
        <family val="1"/>
      </rPr>
      <t xml:space="preserve">https://s3-us-gov-west-1.amazonaws.com/cg-d4b776d0-d898-4153-90c8-8336f86bdfec/estimated_crimes_1979_2020.csv 
</t>
    </r>
    <r>
      <rPr>
        <sz val="11"/>
        <color theme="1"/>
        <rFont val="新細明體"/>
        <family val="1"/>
        <charset val="136"/>
      </rPr>
      <t>　　　　　　</t>
    </r>
    <r>
      <rPr>
        <sz val="11"/>
        <color theme="1"/>
        <rFont val="Times New Roman"/>
        <family val="1"/>
      </rPr>
      <t xml:space="preserve">(retrieved on 2021/10/07)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2. 2020</t>
    </r>
    <r>
      <rPr>
        <sz val="11"/>
        <color theme="1"/>
        <rFont val="細明體"/>
        <family val="1"/>
        <charset val="136"/>
      </rPr>
      <t>年以前</t>
    </r>
    <r>
      <rPr>
        <sz val="11"/>
        <color theme="1"/>
        <rFont val="新細明體"/>
        <family val="1"/>
        <charset val="136"/>
      </rPr>
      <t>詐欺犯罪：</t>
    </r>
    <r>
      <rPr>
        <sz val="11"/>
        <color theme="1"/>
        <rFont val="Times New Roman"/>
        <family val="1"/>
      </rPr>
      <t xml:space="preserve">UNODC Fraud. https://dataunodc.un.org/data/crime/fraud (retrieved on 2021/10/21)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3. 2021</t>
    </r>
    <r>
      <rPr>
        <sz val="11"/>
        <color theme="1"/>
        <rFont val="新細明體"/>
        <family val="1"/>
        <charset val="136"/>
      </rPr>
      <t>年以後</t>
    </r>
    <r>
      <rPr>
        <sz val="11"/>
        <color theme="1"/>
        <rFont val="細明體"/>
        <family val="1"/>
        <charset val="136"/>
      </rPr>
      <t>整體、竊盜、殺人、強盜、詐欺犯罪</t>
    </r>
    <r>
      <rPr>
        <sz val="11"/>
        <color theme="1"/>
        <rFont val="新細明體"/>
        <family val="1"/>
        <charset val="136"/>
      </rPr>
      <t>：</t>
    </r>
    <r>
      <rPr>
        <sz val="11"/>
        <color theme="1"/>
        <rFont val="Times New Roman"/>
        <family val="1"/>
      </rPr>
      <t xml:space="preserve">National Incident-Based Reporting System (NIBRS). 
</t>
    </r>
    <r>
      <rPr>
        <sz val="11"/>
        <color theme="1"/>
        <rFont val="細明體"/>
        <family val="1"/>
        <charset val="136"/>
      </rPr>
      <t>　　　　　　</t>
    </r>
    <r>
      <rPr>
        <sz val="11"/>
        <color theme="1"/>
        <rFont val="Times New Roman"/>
        <family val="1"/>
      </rPr>
      <t xml:space="preserve">https://s3-us-gov-west-1.amazonaws.com/cg-d4b776d0-d898-4153-90c8-8336f86bdfec/nibrsTables/2021/incidents.zip (retrieved on 2022/10/14)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4. 2021</t>
    </r>
    <r>
      <rPr>
        <sz val="11"/>
        <color theme="1"/>
        <rFont val="細明體"/>
        <family val="1"/>
        <charset val="136"/>
      </rPr>
      <t>年以後強制性交犯罪：</t>
    </r>
    <r>
      <rPr>
        <sz val="11"/>
        <color theme="1"/>
        <rFont val="Times New Roman"/>
        <family val="1"/>
      </rPr>
      <t xml:space="preserve">https://crime-data-explorer.fr.cloud.gov/pages/explorer/crime/crime-trend (retrieved on 2022/10/14)
</t>
    </r>
    <r>
      <rPr>
        <sz val="11"/>
        <color theme="1"/>
        <rFont val="細明體"/>
        <family val="1"/>
        <charset val="136"/>
      </rPr>
      <t>　　　　　</t>
    </r>
    <r>
      <rPr>
        <sz val="11"/>
        <color theme="1"/>
        <rFont val="Times New Roman"/>
        <family val="1"/>
      </rPr>
      <t>5. 2021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日人口數：</t>
    </r>
    <r>
      <rPr>
        <sz val="11"/>
        <color theme="1"/>
        <rFont val="Times New Roman"/>
        <family val="1"/>
      </rPr>
      <t>https://www.census.gov/popclock/embed.php?component=pop_on_date&amp;date=20210701 (retrieved on 2022/10/14)</t>
    </r>
    <phoneticPr fontId="16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</si>
  <si>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犯罪率＝刑案案件數</t>
    </r>
    <r>
      <rPr>
        <sz val="11"/>
        <color theme="1"/>
        <rFont val="Times New Roman"/>
        <family val="1"/>
      </rPr>
      <t xml:space="preserve"> / </t>
    </r>
    <r>
      <rPr>
        <sz val="11"/>
        <color theme="1"/>
        <rFont val="新細明體"/>
        <family val="1"/>
        <charset val="136"/>
      </rPr>
      <t>每年</t>
    </r>
    <r>
      <rPr>
        <sz val="11"/>
        <color theme="1"/>
        <rFont val="Times New Roman"/>
        <family val="1"/>
      </rPr>
      <t>7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日人口數</t>
    </r>
    <r>
      <rPr>
        <sz val="11"/>
        <color theme="1"/>
        <rFont val="Times New Roman"/>
        <family val="1"/>
      </rPr>
      <t>*100,000</t>
    </r>
    <r>
      <rPr>
        <sz val="11"/>
        <color theme="1"/>
        <rFont val="新細明體"/>
        <family val="1"/>
        <charset val="136"/>
      </rPr>
      <t>。
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本表整體犯罪含暴力犯罪（</t>
    </r>
    <r>
      <rPr>
        <sz val="11"/>
        <color theme="1"/>
        <rFont val="Times New Roman"/>
        <family val="1"/>
      </rPr>
      <t>violent crimes</t>
    </r>
    <r>
      <rPr>
        <sz val="11"/>
        <color theme="1"/>
        <rFont val="新細明體"/>
        <family val="1"/>
        <charset val="136"/>
      </rPr>
      <t>）和財產犯罪（</t>
    </r>
    <r>
      <rPr>
        <sz val="11"/>
        <color theme="1"/>
        <rFont val="Times New Roman"/>
        <family val="1"/>
      </rPr>
      <t>property crimes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新細明體"/>
        <family val="1"/>
        <charset val="136"/>
      </rPr>
      <t>本表竊盜犯罪含：一般竊盜（</t>
    </r>
    <r>
      <rPr>
        <sz val="11"/>
        <color theme="1"/>
        <rFont val="Times New Roman"/>
        <family val="1"/>
      </rPr>
      <t>larceny theft</t>
    </r>
    <r>
      <rPr>
        <sz val="11"/>
        <color theme="1"/>
        <rFont val="新細明體"/>
        <family val="1"/>
        <charset val="136"/>
      </rPr>
      <t>）、住宅竊盜（</t>
    </r>
    <r>
      <rPr>
        <sz val="11"/>
        <color theme="1"/>
        <rFont val="Times New Roman"/>
        <family val="1"/>
      </rPr>
      <t>Burglary/Breaking &amp; Entering</t>
    </r>
    <r>
      <rPr>
        <sz val="11"/>
        <color theme="1"/>
        <rFont val="新細明體"/>
        <family val="1"/>
        <charset val="136"/>
      </rPr>
      <t>）、動力車輛竊盜（</t>
    </r>
    <r>
      <rPr>
        <sz val="11"/>
        <color theme="1"/>
        <rFont val="Times New Roman"/>
        <family val="1"/>
      </rPr>
      <t>motor vehicle theft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新細明體"/>
        <family val="1"/>
        <charset val="136"/>
      </rPr>
      <t>本表詐欺犯罪截至瀏覽日期，尚未釋出</t>
    </r>
    <r>
      <rPr>
        <sz val="11"/>
        <color theme="1"/>
        <rFont val="Times New Roman"/>
        <family val="1"/>
      </rPr>
      <t>2011</t>
    </r>
    <r>
      <rPr>
        <sz val="11"/>
        <color theme="1"/>
        <rFont val="新細明體"/>
        <family val="1"/>
        <charset val="136"/>
      </rPr>
      <t>年、</t>
    </r>
    <r>
      <rPr>
        <sz val="11"/>
        <color theme="1"/>
        <rFont val="Times New Roman"/>
        <family val="1"/>
      </rPr>
      <t>2012</t>
    </r>
    <r>
      <rPr>
        <sz val="11"/>
        <color theme="1"/>
        <rFont val="新細明體"/>
        <family val="1"/>
        <charset val="136"/>
      </rPr>
      <t>年及</t>
    </r>
    <r>
      <rPr>
        <sz val="11"/>
        <color theme="1"/>
        <rFont val="Times New Roman"/>
        <family val="1"/>
      </rPr>
      <t>2019</t>
    </r>
    <r>
      <rPr>
        <sz val="11"/>
        <color theme="1"/>
        <rFont val="新細明體"/>
        <family val="1"/>
        <charset val="136"/>
      </rPr>
      <t>年、</t>
    </r>
    <r>
      <rPr>
        <sz val="11"/>
        <color theme="1"/>
        <rFont val="Times New Roman"/>
        <family val="1"/>
      </rPr>
      <t>2020</t>
    </r>
    <r>
      <rPr>
        <sz val="11"/>
        <color theme="1"/>
        <rFont val="新細明體"/>
        <family val="1"/>
        <charset val="136"/>
      </rPr>
      <t>年資料。
　　　　　</t>
    </r>
    <r>
      <rPr>
        <sz val="11"/>
        <color theme="1"/>
        <rFont val="Times New Roman"/>
        <family val="1"/>
      </rPr>
      <t xml:space="preserve">5. </t>
    </r>
    <r>
      <rPr>
        <sz val="11"/>
        <color theme="1"/>
        <rFont val="新細明體"/>
        <family val="1"/>
        <charset val="136"/>
      </rPr>
      <t>本表殺人犯罪含：故意殺人（</t>
    </r>
    <r>
      <rPr>
        <sz val="11"/>
        <color theme="1"/>
        <rFont val="Times New Roman"/>
        <family val="1"/>
      </rPr>
      <t>murder</t>
    </r>
    <r>
      <rPr>
        <sz val="11"/>
        <color theme="1"/>
        <rFont val="新細明體"/>
        <family val="1"/>
        <charset val="136"/>
      </rPr>
      <t>）、非預謀故意殺人（</t>
    </r>
    <r>
      <rPr>
        <sz val="11"/>
        <color theme="1"/>
        <rFont val="Times New Roman"/>
        <family val="1"/>
      </rPr>
      <t>nonnegligent manslaughter</t>
    </r>
    <r>
      <rPr>
        <sz val="11"/>
        <color theme="1"/>
        <rFont val="新細明體"/>
        <family val="1"/>
        <charset val="136"/>
      </rPr>
      <t>）、過失致死（</t>
    </r>
    <r>
      <rPr>
        <sz val="11"/>
        <color theme="1"/>
        <rFont val="Times New Roman"/>
        <family val="1"/>
      </rPr>
      <t>negligent manslaughter</t>
    </r>
    <r>
      <rPr>
        <sz val="11"/>
        <color theme="1"/>
        <rFont val="新細明體"/>
        <family val="1"/>
        <charset val="136"/>
      </rPr>
      <t>）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不含未遂</t>
    </r>
    <r>
      <rPr>
        <sz val="11"/>
        <color theme="1"/>
        <rFont val="Times New Roman"/>
        <family val="1"/>
      </rPr>
      <t>)</t>
    </r>
    <r>
      <rPr>
        <sz val="11"/>
        <color theme="1"/>
        <rFont val="新細明體"/>
        <family val="1"/>
        <charset val="136"/>
      </rPr>
      <t>。
　　　　　</t>
    </r>
    <r>
      <rPr>
        <sz val="11"/>
        <color theme="1"/>
        <rFont val="Times New Roman"/>
        <family val="1"/>
      </rPr>
      <t xml:space="preserve">6. </t>
    </r>
    <r>
      <rPr>
        <sz val="11"/>
        <color theme="1"/>
        <rFont val="新細明體"/>
        <family val="1"/>
        <charset val="136"/>
      </rPr>
      <t>本表強制性交犯罪，於</t>
    </r>
    <r>
      <rPr>
        <sz val="11"/>
        <color theme="1"/>
        <rFont val="Times New Roman"/>
        <family val="1"/>
      </rPr>
      <t>2011</t>
    </r>
    <r>
      <rPr>
        <sz val="11"/>
        <color theme="1"/>
        <rFont val="新細明體"/>
        <family val="1"/>
        <charset val="136"/>
      </rPr>
      <t>年、</t>
    </r>
    <r>
      <rPr>
        <sz val="11"/>
        <color theme="1"/>
        <rFont val="Times New Roman"/>
        <family val="1"/>
      </rPr>
      <t>2012</t>
    </r>
    <r>
      <rPr>
        <sz val="11"/>
        <color theme="1"/>
        <rFont val="新細明體"/>
        <family val="1"/>
        <charset val="136"/>
      </rPr>
      <t>年為</t>
    </r>
    <r>
      <rPr>
        <sz val="11"/>
        <color theme="1"/>
        <rFont val="Times New Roman"/>
        <family val="1"/>
      </rPr>
      <t>"Legacy Rape"</t>
    </r>
    <r>
      <rPr>
        <sz val="11"/>
        <color theme="1"/>
        <rFont val="新細明體"/>
        <family val="1"/>
        <charset val="136"/>
      </rPr>
      <t>，其後為</t>
    </r>
    <r>
      <rPr>
        <sz val="11"/>
        <color theme="1"/>
        <rFont val="Times New Roman"/>
        <family val="1"/>
      </rPr>
      <t>"Revised Rape"</t>
    </r>
    <r>
      <rPr>
        <sz val="11"/>
        <color theme="1"/>
        <rFont val="新細明體"/>
        <family val="1"/>
        <charset val="136"/>
      </rPr>
      <t>。
　　　　　　說明詳如：</t>
    </r>
    <r>
      <rPr>
        <sz val="11"/>
        <color theme="1"/>
        <rFont val="Times New Roman"/>
        <family val="1"/>
      </rPr>
      <t xml:space="preserve">https://ucr.fbi.gov/crime-in-the-u.s/2016/crime-in-the-u.s.-2016/resource-pages/rape-addendum (retrieved on 2022/10/14)
</t>
    </r>
    <r>
      <rPr>
        <sz val="11"/>
        <color theme="1"/>
        <rFont val="新細明體"/>
        <family val="1"/>
        <charset val="136"/>
      </rPr>
      <t>　　　　　　或詳如本篇第四章中文說明。另因</t>
    </r>
    <r>
      <rPr>
        <sz val="11"/>
        <color theme="1"/>
        <rFont val="Times New Roman"/>
        <family val="1"/>
      </rPr>
      <t>NIBRS</t>
    </r>
    <r>
      <rPr>
        <sz val="11"/>
        <color theme="1"/>
        <rFont val="細明體"/>
        <family val="1"/>
        <charset val="136"/>
      </rPr>
      <t>統計表格中性犯罪（</t>
    </r>
    <r>
      <rPr>
        <sz val="11"/>
        <color theme="1"/>
        <rFont val="Times New Roman"/>
        <family val="1"/>
      </rPr>
      <t>Sex Offenses</t>
    </r>
    <r>
      <rPr>
        <sz val="11"/>
        <color theme="1"/>
        <rFont val="細明體"/>
        <family val="1"/>
        <charset val="136"/>
      </rPr>
      <t>）包含</t>
    </r>
    <r>
      <rPr>
        <sz val="11"/>
        <color theme="1"/>
        <rFont val="Times New Roman"/>
        <family val="1"/>
      </rPr>
      <t xml:space="preserve">rape, sodomy, sexual assault with an object, fondling, </t>
    </r>
    <r>
      <rPr>
        <sz val="11"/>
        <color theme="1"/>
        <rFont val="新細明體"/>
        <family val="1"/>
        <charset val="136"/>
      </rPr>
      <t>　
　　　　　　</t>
    </r>
    <r>
      <rPr>
        <sz val="11"/>
        <color theme="1"/>
        <rFont val="Times New Roman"/>
        <family val="1"/>
      </rPr>
      <t>incest, statutory rape, failure to register as a sex offender</t>
    </r>
    <r>
      <rPr>
        <sz val="11"/>
        <color theme="1"/>
        <rFont val="細明體"/>
        <family val="1"/>
        <charset val="136"/>
      </rPr>
      <t>等項目，與</t>
    </r>
    <r>
      <rPr>
        <sz val="11"/>
        <color theme="1"/>
        <rFont val="Times New Roman"/>
        <family val="1"/>
      </rPr>
      <t>2020</t>
    </r>
    <r>
      <rPr>
        <sz val="11"/>
        <color theme="1"/>
        <rFont val="細明體"/>
        <family val="1"/>
        <charset val="136"/>
      </rPr>
      <t>年以前統計項目不同，故以</t>
    </r>
    <r>
      <rPr>
        <sz val="11"/>
        <color theme="1"/>
        <rFont val="Times New Roman"/>
        <family val="1"/>
      </rPr>
      <t>CED</t>
    </r>
    <r>
      <rPr>
        <sz val="11"/>
        <color theme="1"/>
        <rFont val="細明體"/>
        <family val="1"/>
        <charset val="136"/>
      </rPr>
      <t>上之犯罪數據為計算基準。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7. 2021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NIBRS</t>
    </r>
    <r>
      <rPr>
        <sz val="11"/>
        <color theme="1"/>
        <rFont val="新細明體"/>
        <family val="1"/>
        <charset val="136"/>
      </rPr>
      <t>系統統計範圍僅含蓋</t>
    </r>
    <r>
      <rPr>
        <sz val="11"/>
        <color theme="1"/>
        <rFont val="Times New Roman"/>
        <family val="1"/>
      </rPr>
      <t>62%</t>
    </r>
    <r>
      <rPr>
        <sz val="11"/>
        <color theme="1"/>
        <rFont val="新細明體"/>
        <family val="1"/>
        <charset val="136"/>
      </rPr>
      <t>執法單位、</t>
    </r>
    <r>
      <rPr>
        <sz val="11"/>
        <color theme="1"/>
        <rFont val="Times New Roman"/>
        <family val="1"/>
      </rPr>
      <t>64%</t>
    </r>
    <r>
      <rPr>
        <sz val="11"/>
        <color theme="1"/>
        <rFont val="新細明體"/>
        <family val="1"/>
        <charset val="136"/>
      </rPr>
      <t>人口數，因系統轉換期間資料遺失及部分執法單位未完全轉換至</t>
    </r>
    <r>
      <rPr>
        <sz val="11"/>
        <color theme="1"/>
        <rFont val="Times New Roman"/>
        <family val="1"/>
      </rPr>
      <t>NIBRS</t>
    </r>
    <r>
      <rPr>
        <sz val="11"/>
        <color theme="1"/>
        <rFont val="新細明體"/>
        <family val="1"/>
        <charset val="136"/>
      </rPr>
      <t>，
　　　　　　故</t>
    </r>
    <r>
      <rPr>
        <b/>
        <sz val="11"/>
        <color theme="1"/>
        <rFont val="Times New Roman"/>
        <family val="1"/>
      </rPr>
      <t>2021</t>
    </r>
    <r>
      <rPr>
        <b/>
        <sz val="11"/>
        <color theme="1"/>
        <rFont val="新細明體"/>
        <family val="1"/>
        <charset val="136"/>
      </rPr>
      <t>年數據不適合直接與過去</t>
    </r>
    <r>
      <rPr>
        <b/>
        <sz val="11"/>
        <color theme="1"/>
        <rFont val="Times New Roman"/>
        <family val="1"/>
      </rPr>
      <t>10</t>
    </r>
    <r>
      <rPr>
        <b/>
        <sz val="11"/>
        <color theme="1"/>
        <rFont val="新細明體"/>
        <family val="1"/>
        <charset val="136"/>
      </rPr>
      <t>年數據進行比較</t>
    </r>
    <r>
      <rPr>
        <sz val="11"/>
        <color theme="1"/>
        <rFont val="新細明體"/>
        <family val="1"/>
        <charset val="136"/>
      </rPr>
      <t>。說明詳如：</t>
    </r>
    <r>
      <rPr>
        <sz val="11"/>
        <color theme="1"/>
        <rFont val="Times New Roman"/>
        <family val="1"/>
      </rPr>
      <t xml:space="preserve">https://crime-data-explorer.fr.cloud.gov/pages/explorer/crime/crime-trend 
</t>
    </r>
    <r>
      <rPr>
        <sz val="11"/>
        <color theme="1"/>
        <rFont val="細明體"/>
        <family val="1"/>
        <charset val="136"/>
      </rPr>
      <t>　　　　　　</t>
    </r>
    <r>
      <rPr>
        <sz val="11"/>
        <color theme="1"/>
        <rFont val="Times New Roman"/>
        <family val="1"/>
      </rPr>
      <t>(retrieved on 2022/10/14)</t>
    </r>
    <phoneticPr fontId="1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</si>
  <si>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1-4-4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年英國犯罪率趨勢</t>
    </r>
    <phoneticPr fontId="16" type="noConversion"/>
  </si>
  <si>
    <r>
      <rPr>
        <sz val="10"/>
        <color theme="1"/>
        <rFont val="新細明體"/>
        <family val="1"/>
        <charset val="136"/>
      </rPr>
      <t>單位：件</t>
    </r>
    <r>
      <rPr>
        <sz val="10"/>
        <color theme="1"/>
        <rFont val="Times New Roman"/>
        <family val="1"/>
      </rPr>
      <t>/10</t>
    </r>
    <r>
      <rPr>
        <sz val="10"/>
        <color theme="1"/>
        <rFont val="新細明體"/>
        <family val="1"/>
        <charset val="136"/>
      </rPr>
      <t>萬人</t>
    </r>
    <phoneticPr fontId="16" type="noConversion"/>
  </si>
  <si>
    <r>
      <rPr>
        <sz val="11"/>
        <rFont val="新細明體"/>
        <family val="1"/>
        <charset val="136"/>
      </rPr>
      <t>整體犯罪</t>
    </r>
    <phoneticPr fontId="7" type="noConversion"/>
  </si>
  <si>
    <r>
      <rPr>
        <sz val="11"/>
        <color theme="1"/>
        <rFont val="新細明體"/>
        <family val="1"/>
        <charset val="136"/>
      </rPr>
      <t>詐欺犯罪</t>
    </r>
    <phoneticPr fontId="16" type="noConversion"/>
  </si>
  <si>
    <r>
      <rPr>
        <sz val="11"/>
        <color theme="1"/>
        <rFont val="新細明體"/>
        <family val="1"/>
        <charset val="136"/>
      </rPr>
      <t>殺人犯罪</t>
    </r>
    <phoneticPr fontId="16" type="noConversion"/>
  </si>
  <si>
    <r>
      <rPr>
        <sz val="11"/>
        <color theme="1"/>
        <rFont val="新細明體"/>
        <family val="1"/>
        <charset val="136"/>
      </rPr>
      <t>強盜犯罪</t>
    </r>
    <phoneticPr fontId="16" type="noConversion"/>
  </si>
  <si>
    <r>
      <t>2012</t>
    </r>
    <r>
      <rPr>
        <sz val="11"/>
        <rFont val="細明體"/>
        <family val="3"/>
        <charset val="136"/>
      </rPr>
      <t>年</t>
    </r>
    <phoneticPr fontId="16" type="noConversion"/>
  </si>
  <si>
    <r>
      <rPr>
        <sz val="11"/>
        <color theme="1"/>
        <rFont val="新細明體"/>
        <family val="1"/>
        <charset val="136"/>
      </rPr>
      <t>資料來源：</t>
    </r>
    <r>
      <rPr>
        <sz val="11"/>
        <color theme="1"/>
        <rFont val="Times New Roman"/>
        <family val="1"/>
      </rPr>
      <t xml:space="preserve">Crime in England and Wales: Appendix tables. 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https://www.ons.gov.uk/peoplepopulationandcommunity/crimeandjustice/datasets/crimeinenglandandwalesappendixtables 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(retrieved on 2022/06/01)</t>
    </r>
    <phoneticPr fontId="16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</si>
  <si>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犯罪率＝刑案案件數／所列人口數</t>
    </r>
    <r>
      <rPr>
        <sz val="11"/>
        <color theme="1"/>
        <rFont val="Times New Roman"/>
        <family val="1"/>
      </rPr>
      <t>*100,000</t>
    </r>
    <r>
      <rPr>
        <sz val="11"/>
        <color theme="1"/>
        <rFont val="新細明體"/>
        <family val="1"/>
        <charset val="136"/>
      </rPr>
      <t>。
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本表各年時間列序為</t>
    </r>
    <r>
      <rPr>
        <sz val="11"/>
        <color theme="1"/>
        <rFont val="Times New Roman"/>
        <family val="1"/>
      </rPr>
      <t>2012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-2013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新細明體"/>
        <family val="1"/>
        <charset val="136"/>
      </rPr>
      <t>月、</t>
    </r>
    <r>
      <rPr>
        <sz val="11"/>
        <color theme="1"/>
        <rFont val="Times New Roman"/>
        <family val="1"/>
      </rPr>
      <t>2013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-2014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新細明體"/>
        <family val="1"/>
        <charset val="136"/>
      </rPr>
      <t>月，後則為每年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-12</t>
    </r>
    <r>
      <rPr>
        <sz val="11"/>
        <color theme="1"/>
        <rFont val="新細明體"/>
        <family val="1"/>
        <charset val="136"/>
      </rPr>
      <t>月。</t>
    </r>
    <r>
      <rPr>
        <sz val="11"/>
        <color theme="1"/>
        <rFont val="Times New Roman"/>
        <family val="1"/>
      </rPr>
      <t xml:space="preserve"> 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新細明體"/>
        <family val="1"/>
        <charset val="136"/>
      </rPr>
      <t>本表整體犯罪含人身暴力犯罪</t>
    </r>
    <r>
      <rPr>
        <sz val="11"/>
        <color theme="1"/>
        <rFont val="Times New Roman"/>
        <family val="1"/>
      </rPr>
      <t>(Violence against the person)</t>
    </r>
    <r>
      <rPr>
        <sz val="11"/>
        <color theme="1"/>
        <rFont val="新細明體"/>
        <family val="1"/>
        <charset val="136"/>
      </rPr>
      <t>、性犯罪</t>
    </r>
    <r>
      <rPr>
        <sz val="11"/>
        <color theme="1"/>
        <rFont val="Times New Roman"/>
        <family val="1"/>
      </rPr>
      <t>(Sexual Offences)</t>
    </r>
    <r>
      <rPr>
        <sz val="11"/>
        <color theme="1"/>
        <rFont val="新細明體"/>
        <family val="1"/>
        <charset val="136"/>
      </rPr>
      <t>、強盜（</t>
    </r>
    <r>
      <rPr>
        <sz val="11"/>
        <color theme="1"/>
        <rFont val="Times New Roman"/>
        <family val="1"/>
      </rPr>
      <t>Robbery</t>
    </r>
    <r>
      <rPr>
        <sz val="11"/>
        <color theme="1"/>
        <rFont val="新細明體"/>
        <family val="1"/>
        <charset val="136"/>
      </rPr>
      <t>）、竊盜</t>
    </r>
    <r>
      <rPr>
        <sz val="11"/>
        <color theme="1"/>
        <rFont val="Times New Roman"/>
        <family val="1"/>
      </rPr>
      <t>(Theft offences)</t>
    </r>
    <r>
      <rPr>
        <sz val="11"/>
        <color theme="1"/>
        <rFont val="新細明體"/>
        <family val="1"/>
        <charset val="136"/>
      </rPr>
      <t>、
　　　　　　破壞和縱火</t>
    </r>
    <r>
      <rPr>
        <sz val="11"/>
        <color theme="1"/>
        <rFont val="Times New Roman"/>
        <family val="1"/>
      </rPr>
      <t>(Criminal damage and arson)</t>
    </r>
    <r>
      <rPr>
        <sz val="11"/>
        <color theme="1"/>
        <rFont val="新細明體"/>
        <family val="1"/>
        <charset val="136"/>
      </rPr>
      <t>、毒品犯罪</t>
    </r>
    <r>
      <rPr>
        <sz val="11"/>
        <color theme="1"/>
        <rFont val="Times New Roman"/>
        <family val="1"/>
      </rPr>
      <t>(Drug Offences)</t>
    </r>
    <r>
      <rPr>
        <sz val="11"/>
        <color theme="1"/>
        <rFont val="新細明體"/>
        <family val="1"/>
        <charset val="136"/>
      </rPr>
      <t>、持有槍械犯罪</t>
    </r>
    <r>
      <rPr>
        <sz val="11"/>
        <color theme="1"/>
        <rFont val="Times New Roman"/>
        <family val="1"/>
      </rPr>
      <t>(Possession of weapons offences)</t>
    </r>
    <r>
      <rPr>
        <sz val="11"/>
        <color theme="1"/>
        <rFont val="新細明體"/>
        <family val="1"/>
        <charset val="136"/>
      </rPr>
      <t>、
　　　　　　違反社會秩序</t>
    </r>
    <r>
      <rPr>
        <sz val="11"/>
        <color theme="1"/>
        <rFont val="Times New Roman"/>
        <family val="1"/>
      </rPr>
      <t>(Public order offences)</t>
    </r>
    <r>
      <rPr>
        <sz val="11"/>
        <color theme="1"/>
        <rFont val="新細明體"/>
        <family val="1"/>
        <charset val="136"/>
      </rPr>
      <t>、其他各類反社會秩序犯罪</t>
    </r>
    <r>
      <rPr>
        <sz val="11"/>
        <color theme="1"/>
        <rFont val="Times New Roman"/>
        <family val="1"/>
      </rPr>
      <t>(Miscellaneous crimes against society)</t>
    </r>
    <r>
      <rPr>
        <sz val="11"/>
        <color theme="1"/>
        <rFont val="新細明體"/>
        <family val="1"/>
        <charset val="136"/>
      </rPr>
      <t>、
　　　　　　詐欺與電腦濫用犯罪（</t>
    </r>
    <r>
      <rPr>
        <sz val="11"/>
        <color theme="1"/>
        <rFont val="Times New Roman"/>
        <family val="1"/>
      </rPr>
      <t>Total Fraud and Computer Misuse Offences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新細明體"/>
        <family val="1"/>
        <charset val="136"/>
      </rPr>
      <t>本表</t>
    </r>
    <r>
      <rPr>
        <sz val="11"/>
        <color theme="1"/>
        <rFont val="Times New Roman"/>
        <family val="1"/>
      </rPr>
      <t>2018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-2020</t>
    </r>
    <r>
      <rPr>
        <sz val="11"/>
        <color theme="1"/>
        <rFont val="新細明體"/>
        <family val="1"/>
        <charset val="136"/>
      </rPr>
      <t>年未含曼徹斯特地區警方資料。
　　　　　</t>
    </r>
    <r>
      <rPr>
        <sz val="11"/>
        <color theme="1"/>
        <rFont val="Times New Roman"/>
        <family val="1"/>
      </rPr>
      <t xml:space="preserve">5. </t>
    </r>
    <r>
      <rPr>
        <sz val="11"/>
        <color theme="1"/>
        <rFont val="新細明體"/>
        <family val="1"/>
        <charset val="136"/>
      </rPr>
      <t>本表竊盜犯罪含：建物內竊盜（</t>
    </r>
    <r>
      <rPr>
        <sz val="11"/>
        <color theme="1"/>
        <rFont val="Times New Roman"/>
        <family val="1"/>
      </rPr>
      <t>burglary</t>
    </r>
    <r>
      <rPr>
        <sz val="11"/>
        <color theme="1"/>
        <rFont val="新細明體"/>
        <family val="1"/>
        <charset val="136"/>
      </rPr>
      <t>）、車輛竊盜（</t>
    </r>
    <r>
      <rPr>
        <sz val="11"/>
        <color theme="1"/>
        <rFont val="Times New Roman"/>
        <family val="1"/>
      </rPr>
      <t>vehicle offences</t>
    </r>
    <r>
      <rPr>
        <sz val="11"/>
        <color theme="1"/>
        <rFont val="新細明體"/>
        <family val="1"/>
        <charset val="136"/>
      </rPr>
      <t>）、一般竊盜（</t>
    </r>
    <r>
      <rPr>
        <sz val="11"/>
        <color theme="1"/>
        <rFont val="Times New Roman"/>
        <family val="1"/>
      </rPr>
      <t>theft from the person</t>
    </r>
    <r>
      <rPr>
        <sz val="11"/>
        <color theme="1"/>
        <rFont val="新細明體"/>
        <family val="1"/>
        <charset val="136"/>
      </rPr>
      <t>）、
　　　　　　順手牽羊（</t>
    </r>
    <r>
      <rPr>
        <sz val="11"/>
        <color theme="1"/>
        <rFont val="Times New Roman"/>
        <family val="1"/>
      </rPr>
      <t>shoplifting</t>
    </r>
    <r>
      <rPr>
        <sz val="11"/>
        <color theme="1"/>
        <rFont val="新細明體"/>
        <family val="1"/>
        <charset val="136"/>
      </rPr>
      <t>）。詐欺犯罪含電腦濫用犯罪。
　　　　　</t>
    </r>
    <r>
      <rPr>
        <sz val="11"/>
        <color theme="1"/>
        <rFont val="Times New Roman"/>
        <family val="1"/>
      </rPr>
      <t xml:space="preserve">6. </t>
    </r>
    <r>
      <rPr>
        <sz val="11"/>
        <color theme="1"/>
        <rFont val="新細明體"/>
        <family val="1"/>
        <charset val="136"/>
      </rPr>
      <t>本表殺人犯罪含：故意殺人（</t>
    </r>
    <r>
      <rPr>
        <sz val="11"/>
        <color theme="1"/>
        <rFont val="Times New Roman"/>
        <family val="1"/>
      </rPr>
      <t>murder</t>
    </r>
    <r>
      <rPr>
        <sz val="11"/>
        <color theme="1"/>
        <rFont val="新細明體"/>
        <family val="1"/>
        <charset val="136"/>
      </rPr>
      <t>）、臨時起意殺人（</t>
    </r>
    <r>
      <rPr>
        <sz val="11"/>
        <color theme="1"/>
        <rFont val="Times New Roman"/>
        <family val="1"/>
      </rPr>
      <t>manslaughter</t>
    </r>
    <r>
      <rPr>
        <sz val="11"/>
        <color theme="1"/>
        <rFont val="新細明體"/>
        <family val="1"/>
        <charset val="136"/>
      </rPr>
      <t>）、殺嬰（</t>
    </r>
    <r>
      <rPr>
        <sz val="11"/>
        <color theme="1"/>
        <rFont val="Times New Roman"/>
        <family val="1"/>
      </rPr>
      <t>infanticide</t>
    </r>
    <r>
      <rPr>
        <sz val="11"/>
        <color theme="1"/>
        <rFont val="新細明體"/>
        <family val="1"/>
        <charset val="136"/>
      </rPr>
      <t>）。</t>
    </r>
    <phoneticPr fontId="1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</si>
  <si>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1-4-5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年瑞典犯罪率趨勢</t>
    </r>
    <phoneticPr fontId="16" type="noConversion"/>
  </si>
  <si>
    <r>
      <rPr>
        <sz val="11"/>
        <rFont val="新細明體"/>
        <family val="1"/>
        <charset val="136"/>
      </rPr>
      <t>整體犯罪</t>
    </r>
    <phoneticPr fontId="7" type="noConversion"/>
  </si>
  <si>
    <r>
      <rPr>
        <sz val="11"/>
        <color theme="1"/>
        <rFont val="新細明體"/>
        <family val="1"/>
        <charset val="136"/>
      </rPr>
      <t>強制性交犯罪</t>
    </r>
    <phoneticPr fontId="16" type="noConversion"/>
  </si>
  <si>
    <r>
      <rPr>
        <sz val="11"/>
        <color theme="1"/>
        <rFont val="新細明體"/>
        <family val="1"/>
        <charset val="136"/>
      </rPr>
      <t>資料來源：</t>
    </r>
    <r>
      <rPr>
        <sz val="11"/>
        <color theme="1"/>
        <rFont val="Times New Roman"/>
        <family val="1"/>
      </rPr>
      <t>https://bra.se/bra-in-english/home/crime-and-statistics/crime-statistics.html(retrieved on 2022/06/01)</t>
    </r>
    <phoneticPr fontId="16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</si>
  <si>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犯罪率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＝（刑案發生數</t>
    </r>
    <r>
      <rPr>
        <sz val="11"/>
        <color theme="1"/>
        <rFont val="Times New Roman"/>
        <family val="1"/>
      </rPr>
      <t xml:space="preserve">/ </t>
    </r>
    <r>
      <rPr>
        <sz val="11"/>
        <color theme="1"/>
        <rFont val="新細明體"/>
        <family val="1"/>
        <charset val="136"/>
      </rPr>
      <t>年中人口數）</t>
    </r>
    <r>
      <rPr>
        <sz val="11"/>
        <color theme="1"/>
        <rFont val="Times New Roman"/>
        <family val="1"/>
      </rPr>
      <t>x 100,000</t>
    </r>
    <r>
      <rPr>
        <sz val="11"/>
        <color theme="1"/>
        <rFont val="新細明體"/>
        <family val="1"/>
        <charset val="136"/>
      </rPr>
      <t>。
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本表整體犯罪為違反刑法的犯罪（</t>
    </r>
    <r>
      <rPr>
        <sz val="11"/>
        <color theme="1"/>
        <rFont val="Times New Roman"/>
        <family val="1"/>
      </rPr>
      <t>Crimes against Penal Code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新細明體"/>
        <family val="1"/>
        <charset val="136"/>
      </rPr>
      <t>本表竊盜犯罪為瑞典刑法第八章中的竊盜行為（</t>
    </r>
    <r>
      <rPr>
        <sz val="11"/>
        <color theme="1"/>
        <rFont val="Times New Roman"/>
        <family val="1"/>
      </rPr>
      <t>theft, crimes of stealing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新細明體"/>
        <family val="1"/>
        <charset val="136"/>
      </rPr>
      <t>本表詐欺犯罪含詐欺與不誠實的行為（</t>
    </r>
    <r>
      <rPr>
        <sz val="11"/>
        <color theme="1"/>
        <rFont val="Times New Roman"/>
        <family val="1"/>
      </rPr>
      <t>fraud and other acts of dishonesty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5. </t>
    </r>
    <r>
      <rPr>
        <sz val="11"/>
        <color theme="1"/>
        <rFont val="新細明體"/>
        <family val="1"/>
        <charset val="136"/>
      </rPr>
      <t>本表殺人犯罪含：故意殺人（</t>
    </r>
    <r>
      <rPr>
        <sz val="11"/>
        <color theme="1"/>
        <rFont val="Times New Roman"/>
        <family val="1"/>
      </rPr>
      <t>murder</t>
    </r>
    <r>
      <rPr>
        <sz val="11"/>
        <color theme="1"/>
        <rFont val="新細明體"/>
        <family val="1"/>
        <charset val="136"/>
      </rPr>
      <t>）、臨時起意殺人（</t>
    </r>
    <r>
      <rPr>
        <sz val="11"/>
        <color theme="1"/>
        <rFont val="Times New Roman"/>
        <family val="1"/>
      </rPr>
      <t>manslaughter</t>
    </r>
    <r>
      <rPr>
        <sz val="11"/>
        <color theme="1"/>
        <rFont val="新細明體"/>
        <family val="1"/>
        <charset val="136"/>
      </rPr>
      <t>）、傷害致死（</t>
    </r>
    <r>
      <rPr>
        <sz val="11"/>
        <color theme="1"/>
        <rFont val="Times New Roman"/>
        <family val="1"/>
      </rPr>
      <t>assault with a lethal outcome</t>
    </r>
    <r>
      <rPr>
        <sz val="11"/>
        <color theme="1"/>
        <rFont val="新細明體"/>
        <family val="1"/>
        <charset val="136"/>
      </rPr>
      <t>）。</t>
    </r>
    <phoneticPr fontId="16" type="noConversion"/>
  </si>
  <si>
    <r>
      <rPr>
        <sz val="15"/>
        <color indexed="8"/>
        <rFont val="新細明體"/>
        <family val="1"/>
        <charset val="136"/>
      </rPr>
      <t>表</t>
    </r>
    <r>
      <rPr>
        <sz val="15"/>
        <color indexed="8"/>
        <rFont val="Times New Roman"/>
        <family val="1"/>
      </rPr>
      <t xml:space="preserve">1-4-6  </t>
    </r>
    <r>
      <rPr>
        <sz val="15"/>
        <color indexed="8"/>
        <rFont val="新細明體"/>
        <family val="1"/>
        <charset val="136"/>
      </rPr>
      <t>近</t>
    </r>
    <r>
      <rPr>
        <sz val="15"/>
        <color indexed="8"/>
        <rFont val="Times New Roman"/>
        <family val="1"/>
      </rPr>
      <t>10</t>
    </r>
    <r>
      <rPr>
        <sz val="15"/>
        <color indexed="8"/>
        <rFont val="新細明體"/>
        <family val="1"/>
        <charset val="136"/>
      </rPr>
      <t>年各國監禁率趨勢</t>
    </r>
    <phoneticPr fontId="16" type="noConversion"/>
  </si>
  <si>
    <r>
      <rPr>
        <sz val="10"/>
        <color theme="1"/>
        <rFont val="新細明體"/>
        <family val="1"/>
        <charset val="136"/>
      </rPr>
      <t>單位：人</t>
    </r>
    <r>
      <rPr>
        <sz val="10"/>
        <color theme="1"/>
        <rFont val="Times New Roman"/>
        <family val="1"/>
      </rPr>
      <t>/10</t>
    </r>
    <r>
      <rPr>
        <sz val="10"/>
        <color theme="1"/>
        <rFont val="新細明體"/>
        <family val="1"/>
        <charset val="136"/>
      </rPr>
      <t>萬人</t>
    </r>
    <phoneticPr fontId="16" type="noConversion"/>
  </si>
  <si>
    <r>
      <rPr>
        <sz val="11"/>
        <rFont val="新細明體"/>
        <family val="1"/>
        <charset val="136"/>
      </rPr>
      <t>臺灣</t>
    </r>
    <phoneticPr fontId="12" type="noConversion"/>
  </si>
  <si>
    <r>
      <rPr>
        <sz val="11"/>
        <color indexed="8"/>
        <rFont val="新細明體"/>
        <family val="1"/>
        <charset val="136"/>
      </rPr>
      <t>瑞典</t>
    </r>
    <phoneticPr fontId="16" type="noConversion"/>
  </si>
  <si>
    <r>
      <t>2012</t>
    </r>
    <r>
      <rPr>
        <sz val="11"/>
        <color indexed="8"/>
        <rFont val="細明體"/>
        <family val="3"/>
        <charset val="136"/>
      </rPr>
      <t>年</t>
    </r>
    <phoneticPr fontId="16" type="noConversion"/>
  </si>
  <si>
    <r>
      <t>2014</t>
    </r>
    <r>
      <rPr>
        <sz val="11"/>
        <color indexed="8"/>
        <rFont val="細明體"/>
        <family val="3"/>
        <charset val="136"/>
      </rPr>
      <t>年</t>
    </r>
    <phoneticPr fontId="16" type="noConversion"/>
  </si>
  <si>
    <r>
      <t>2016</t>
    </r>
    <r>
      <rPr>
        <sz val="11"/>
        <color indexed="8"/>
        <rFont val="細明體"/>
        <family val="3"/>
        <charset val="136"/>
      </rPr>
      <t>年</t>
    </r>
    <phoneticPr fontId="16" type="noConversion"/>
  </si>
  <si>
    <r>
      <t>2018</t>
    </r>
    <r>
      <rPr>
        <sz val="11"/>
        <color indexed="8"/>
        <rFont val="細明體"/>
        <family val="3"/>
        <charset val="136"/>
      </rPr>
      <t>年</t>
    </r>
    <phoneticPr fontId="16" type="noConversion"/>
  </si>
  <si>
    <r>
      <t>2020</t>
    </r>
    <r>
      <rPr>
        <sz val="11"/>
        <color indexed="8"/>
        <rFont val="細明體"/>
        <family val="3"/>
        <charset val="136"/>
      </rPr>
      <t>年</t>
    </r>
    <phoneticPr fontId="16" type="noConversion"/>
  </si>
  <si>
    <r>
      <rPr>
        <sz val="11"/>
        <color indexed="8"/>
        <rFont val="新細明體"/>
        <family val="1"/>
        <charset val="136"/>
      </rPr>
      <t>資料來源：</t>
    </r>
    <phoneticPr fontId="12" type="noConversion"/>
  </si>
  <si>
    <r>
      <rPr>
        <sz val="11"/>
        <color indexed="8"/>
        <rFont val="新細明體"/>
        <family val="1"/>
        <charset val="136"/>
      </rPr>
      <t>說　　明：</t>
    </r>
    <phoneticPr fontId="12" type="noConversion"/>
  </si>
  <si>
    <r>
      <t xml:space="preserve">1. </t>
    </r>
    <r>
      <rPr>
        <sz val="11"/>
        <color indexed="8"/>
        <rFont val="新細明體"/>
        <family val="1"/>
        <charset val="136"/>
      </rPr>
      <t>本表參考</t>
    </r>
    <r>
      <rPr>
        <sz val="11"/>
        <color indexed="8"/>
        <rFont val="Times New Roman"/>
        <family val="1"/>
      </rPr>
      <t>WPB</t>
    </r>
    <r>
      <rPr>
        <sz val="11"/>
        <color indexed="8"/>
        <rFont val="新細明體"/>
        <family val="1"/>
        <charset val="136"/>
      </rPr>
      <t>所列年度，以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新細明體"/>
        <family val="1"/>
        <charset val="136"/>
      </rPr>
      <t xml:space="preserve">年為間隔呈現監禁人口率。
</t>
    </r>
    <r>
      <rPr>
        <sz val="11"/>
        <color indexed="8"/>
        <rFont val="Times New Roman"/>
        <family val="1"/>
      </rPr>
      <t xml:space="preserve">2. </t>
    </r>
    <r>
      <rPr>
        <sz val="11"/>
        <color indexed="8"/>
        <rFont val="新細明體"/>
        <family val="1"/>
        <charset val="136"/>
      </rPr>
      <t>美國</t>
    </r>
    <r>
      <rPr>
        <sz val="11"/>
        <color indexed="8"/>
        <rFont val="Times New Roman"/>
        <family val="1"/>
      </rPr>
      <t>2020</t>
    </r>
    <r>
      <rPr>
        <sz val="11"/>
        <color indexed="8"/>
        <rFont val="新細明體"/>
        <family val="1"/>
        <charset val="136"/>
      </rPr>
      <t>年尚無公開數據，惟截至瀏覽日，已公開美國</t>
    </r>
    <r>
      <rPr>
        <sz val="11"/>
        <color indexed="8"/>
        <rFont val="Times New Roman"/>
        <family val="1"/>
      </rPr>
      <t>2019</t>
    </r>
    <r>
      <rPr>
        <sz val="11"/>
        <color indexed="8"/>
        <rFont val="新細明體"/>
        <family val="1"/>
        <charset val="136"/>
      </rPr>
      <t>年監禁率為</t>
    </r>
    <r>
      <rPr>
        <sz val="11"/>
        <color indexed="8"/>
        <rFont val="Times New Roman"/>
        <family val="1"/>
      </rPr>
      <t>629</t>
    </r>
    <r>
      <rPr>
        <sz val="11"/>
        <color indexed="8"/>
        <rFont val="新細明體"/>
        <family val="1"/>
        <charset val="136"/>
      </rPr>
      <t>人</t>
    </r>
    <r>
      <rPr>
        <sz val="11"/>
        <color indexed="8"/>
        <rFont val="Times New Roman"/>
        <family val="1"/>
      </rPr>
      <t xml:space="preserve"> / 10</t>
    </r>
    <r>
      <rPr>
        <sz val="11"/>
        <color indexed="8"/>
        <rFont val="新細明體"/>
        <family val="1"/>
        <charset val="136"/>
      </rPr>
      <t>萬人。</t>
    </r>
    <phoneticPr fontId="16" type="noConversion"/>
  </si>
  <si>
    <r>
      <t>110</t>
    </r>
    <r>
      <rPr>
        <sz val="12"/>
        <color theme="1"/>
        <rFont val="細明體"/>
        <family val="3"/>
        <charset val="136"/>
      </rPr>
      <t>年</t>
    </r>
    <r>
      <rPr>
        <sz val="11"/>
        <color theme="1"/>
        <rFont val="新細明體"/>
        <family val="1"/>
        <charset val="136"/>
      </rPr>
      <t/>
    </r>
    <phoneticPr fontId="7" type="noConversion"/>
  </si>
  <si>
    <r>
      <rPr>
        <sz val="11"/>
        <color theme="1"/>
        <rFont val="新細明體"/>
        <family val="1"/>
        <charset val="136"/>
      </rPr>
      <t>資料來源：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令和</t>
    </r>
    <r>
      <rPr>
        <sz val="11"/>
        <color theme="1"/>
        <rFont val="Times New Roman"/>
        <family val="1"/>
      </rPr>
      <t>3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～</t>
    </r>
    <r>
      <rPr>
        <sz val="11"/>
        <color theme="1"/>
        <rFont val="Times New Roman"/>
        <family val="1"/>
      </rPr>
      <t>12</t>
    </r>
    <r>
      <rPr>
        <sz val="11"/>
        <color theme="1"/>
        <rFont val="新細明體"/>
        <family val="1"/>
        <charset val="136"/>
      </rPr>
      <t>月犯罪統計【確定値】。</t>
    </r>
    <r>
      <rPr>
        <sz val="11"/>
        <color theme="1"/>
        <rFont val="Times New Roman"/>
        <family val="1"/>
      </rPr>
      <t xml:space="preserve">https://www.e-stat.go.jp/stat-search/files?page=1&amp;toukei=00130001&amp;tstat=000001162646
</t>
    </r>
    <r>
      <rPr>
        <sz val="11"/>
        <color theme="1"/>
        <rFont val="細明體"/>
        <family val="1"/>
        <charset val="136"/>
      </rPr>
      <t>　　　　　　</t>
    </r>
    <r>
      <rPr>
        <sz val="11"/>
        <color theme="1"/>
        <rFont val="Times New Roman"/>
        <family val="1"/>
      </rPr>
      <t xml:space="preserve">(retrieved on 2022/9/13)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統計</t>
    </r>
    <r>
      <rPr>
        <sz val="11"/>
        <color theme="1"/>
        <rFont val="Times New Roman"/>
        <family val="1"/>
      </rPr>
      <t>2</t>
    </r>
    <r>
      <rPr>
        <sz val="11"/>
        <color theme="1"/>
        <rFont val="新細明體"/>
        <family val="1"/>
        <charset val="136"/>
      </rPr>
      <t>－</t>
    </r>
    <r>
      <rPr>
        <sz val="11"/>
        <color theme="1"/>
        <rFont val="Times New Roman"/>
        <family val="1"/>
      </rPr>
      <t>4</t>
    </r>
    <r>
      <rPr>
        <sz val="11"/>
        <color theme="1"/>
        <rFont val="新細明體"/>
        <family val="1"/>
        <charset val="136"/>
      </rPr>
      <t>刑法犯罪種別認知件数の推移（平成</t>
    </r>
    <r>
      <rPr>
        <sz val="11"/>
        <color theme="1"/>
        <rFont val="Times New Roman"/>
        <family val="1"/>
      </rPr>
      <t>28</t>
    </r>
    <r>
      <rPr>
        <sz val="11"/>
        <color theme="1"/>
        <rFont val="新細明體"/>
        <family val="1"/>
        <charset val="136"/>
      </rPr>
      <t>～令和</t>
    </r>
    <r>
      <rPr>
        <sz val="11"/>
        <color theme="1"/>
        <rFont val="Times New Roman"/>
        <family val="1"/>
      </rPr>
      <t>2</t>
    </r>
    <r>
      <rPr>
        <sz val="11"/>
        <color theme="1"/>
        <rFont val="新細明體"/>
        <family val="1"/>
        <charset val="136"/>
      </rPr>
      <t>年）。</t>
    </r>
    <r>
      <rPr>
        <sz val="11"/>
        <color theme="1"/>
        <rFont val="Times New Roman"/>
        <family val="1"/>
      </rPr>
      <t xml:space="preserve">https://www.npa.go.jp/hakusyo/r03/data.html (retrieved on 2022/9/13)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新細明體"/>
        <family val="1"/>
        <charset val="136"/>
      </rPr>
      <t>統計</t>
    </r>
    <r>
      <rPr>
        <sz val="11"/>
        <color theme="1"/>
        <rFont val="Times New Roman"/>
        <family val="1"/>
      </rPr>
      <t>2</t>
    </r>
    <r>
      <rPr>
        <sz val="11"/>
        <color theme="1"/>
        <rFont val="新細明體"/>
        <family val="1"/>
        <charset val="136"/>
      </rPr>
      <t>－</t>
    </r>
    <r>
      <rPr>
        <sz val="11"/>
        <color theme="1"/>
        <rFont val="Times New Roman"/>
        <family val="1"/>
      </rPr>
      <t>4</t>
    </r>
    <r>
      <rPr>
        <sz val="11"/>
        <color theme="1"/>
        <rFont val="新細明體"/>
        <family val="1"/>
        <charset val="136"/>
      </rPr>
      <t>刑法犯罪種別認知件数の推移（平成</t>
    </r>
    <r>
      <rPr>
        <sz val="11"/>
        <color theme="1"/>
        <rFont val="Times New Roman"/>
        <family val="1"/>
      </rPr>
      <t>24</t>
    </r>
    <r>
      <rPr>
        <sz val="11"/>
        <color theme="1"/>
        <rFont val="新細明體"/>
        <family val="1"/>
        <charset val="136"/>
      </rPr>
      <t>～</t>
    </r>
    <r>
      <rPr>
        <sz val="11"/>
        <color theme="1"/>
        <rFont val="Times New Roman"/>
        <family val="1"/>
      </rPr>
      <t>27</t>
    </r>
    <r>
      <rPr>
        <sz val="11"/>
        <color theme="1"/>
        <rFont val="新細明體"/>
        <family val="1"/>
        <charset val="136"/>
      </rPr>
      <t>年）。</t>
    </r>
    <r>
      <rPr>
        <sz val="11"/>
        <color theme="1"/>
        <rFont val="Times New Roman"/>
        <family val="1"/>
      </rPr>
      <t xml:space="preserve">https://www.npa.go.jp/hakusyo/h28/data.html (retrieved on 2022/9/13)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新細明體"/>
        <family val="1"/>
        <charset val="136"/>
      </rPr>
      <t>人口推計。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新細明體"/>
        <family val="1"/>
        <charset val="136"/>
      </rPr>
      <t>　　　　　　</t>
    </r>
    <r>
      <rPr>
        <sz val="11"/>
        <color theme="1"/>
        <rFont val="Times New Roman"/>
        <family val="1"/>
      </rPr>
      <t xml:space="preserve">https://www.e-stat.go.jp/stat-search/files?page=1&amp;layout=datalist&amp;toukei=00200524&amp;tstat=000000090001&amp;cycle=1&amp;tclass1=000001011678 
</t>
    </r>
    <r>
      <rPr>
        <sz val="11"/>
        <color theme="1"/>
        <rFont val="新細明體"/>
        <family val="1"/>
        <charset val="136"/>
      </rPr>
      <t>　　　　　　</t>
    </r>
    <r>
      <rPr>
        <sz val="11"/>
        <color theme="1"/>
        <rFont val="Times New Roman"/>
        <family val="1"/>
      </rPr>
      <t>(retrieved on 2022/9/13)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</si>
</sst>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.00_-;\-* #,##0.00_-;_-* &quot;-&quot;_-;_-@_-"/>
    <numFmt numFmtId="177" formatCode="#,##0_ "/>
    <numFmt numFmtId="178" formatCode="#,##0.00_ "/>
    <numFmt numFmtId="179" formatCode="0.0%"/>
    <numFmt numFmtId="180" formatCode="0.00_ "/>
    <numFmt numFmtId="181" formatCode="_-* #,##0_-;\-* #,##0_-;_-* &quot;-&quot;??_-;_-@_-"/>
    <numFmt numFmtId="182" formatCode="_-* #,##0.0_-;\-* #,##0.0_-;_-* &quot;-&quot;?_-;_-@_-"/>
    <numFmt numFmtId="183" formatCode="mm&quot;分&quot;ss&quot;秒&quot;"/>
    <numFmt numFmtId="184" formatCode="#,##0\ &quot;kr&quot;;[Red]\-#,##0\ &quot;kr&quot;"/>
    <numFmt numFmtId="185" formatCode="_-* #,##0.00\ &quot;kr&quot;_-;\-* #,##0.00\ &quot;kr&quot;_-;_-* &quot;-&quot;??\ &quot;kr&quot;_-;_-@_-"/>
    <numFmt numFmtId="186" formatCode="#,##0;[Red]&quot;-&quot;#,##0"/>
    <numFmt numFmtId="187" formatCode="#,##0.00_);[Red]\(#,##0.00\)"/>
  </numFmts>
  <fonts count="79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8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1"/>
      <name val="細明體"/>
      <family val="3"/>
      <charset val="136"/>
    </font>
    <font>
      <sz val="15"/>
      <name val="Times New Roman"/>
      <family val="1"/>
    </font>
    <font>
      <sz val="15"/>
      <name val="新細明體"/>
      <family val="1"/>
      <charset val="136"/>
    </font>
    <font>
      <sz val="11"/>
      <color theme="1"/>
      <name val="Times New Roman"/>
      <family val="1"/>
      <charset val="136"/>
    </font>
    <font>
      <sz val="11"/>
      <color theme="1"/>
      <name val="微軟正黑體"/>
      <family val="1"/>
      <charset val="136"/>
    </font>
    <font>
      <sz val="11"/>
      <color indexed="8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indexed="8"/>
      <name val="Times New Roman"/>
      <family val="1"/>
    </font>
    <font>
      <sz val="12"/>
      <color theme="1"/>
      <name val="新細明體"/>
      <family val="2"/>
      <scheme val="minor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theme="1"/>
      <name val="Times New Roman"/>
      <family val="1"/>
    </font>
    <font>
      <sz val="20"/>
      <color theme="1"/>
      <name val="新細明體"/>
      <family val="1"/>
      <charset val="136"/>
    </font>
    <font>
      <sz val="11"/>
      <color theme="1"/>
      <name val="細明體"/>
      <family val="3"/>
      <charset val="136"/>
    </font>
    <font>
      <sz val="11"/>
      <color rgb="FFFF0000"/>
      <name val="Times New Roman"/>
      <family val="1"/>
    </font>
    <font>
      <sz val="10"/>
      <name val="新細明體"/>
      <family val="1"/>
      <charset val="136"/>
    </font>
    <font>
      <sz val="10"/>
      <color theme="3"/>
      <name val="新細明體"/>
      <family val="1"/>
      <charset val="136"/>
    </font>
    <font>
      <sz val="10"/>
      <color theme="1"/>
      <name val="Times New Roman"/>
      <family val="1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sz val="12"/>
      <color theme="1"/>
      <name val="細明體"/>
      <family val="3"/>
      <charset val="136"/>
    </font>
    <font>
      <sz val="15"/>
      <color theme="1"/>
      <name val="細明體"/>
      <family val="3"/>
      <charset val="136"/>
    </font>
    <font>
      <sz val="15"/>
      <color theme="1"/>
      <name val="Times New Roman"/>
      <family val="1"/>
    </font>
    <font>
      <sz val="15"/>
      <color theme="1"/>
      <name val="新細明體"/>
      <family val="1"/>
      <charset val="136"/>
    </font>
    <font>
      <b/>
      <sz val="11"/>
      <color indexed="10"/>
      <name val="Times New Roman"/>
      <family val="1"/>
    </font>
    <font>
      <sz val="10"/>
      <color indexed="22"/>
      <name val="Times New Roman"/>
      <family val="1"/>
    </font>
    <font>
      <sz val="12"/>
      <name val="Courier"/>
      <family val="3"/>
    </font>
    <font>
      <sz val="1"/>
      <name val="Times New Roman"/>
      <family val="1"/>
    </font>
    <font>
      <sz val="15"/>
      <name val="細明體"/>
      <family val="3"/>
      <charset val="136"/>
    </font>
    <font>
      <sz val="10"/>
      <name val="MS Sans Serif"/>
      <family val="2"/>
    </font>
    <font>
      <sz val="11"/>
      <color indexed="8"/>
      <name val="細明體"/>
      <family val="3"/>
      <charset val="136"/>
    </font>
    <font>
      <sz val="15"/>
      <color indexed="8"/>
      <name val="Times New Roman"/>
      <family val="1"/>
    </font>
    <font>
      <sz val="15"/>
      <color indexed="8"/>
      <name val="新細明體"/>
      <family val="1"/>
      <charset val="136"/>
    </font>
    <font>
      <sz val="10"/>
      <name val="Arial"/>
      <family val="2"/>
    </font>
    <font>
      <sz val="14"/>
      <name val="細明體"/>
      <family val="3"/>
      <charset val="136"/>
    </font>
    <font>
      <sz val="11"/>
      <color rgb="FF000000"/>
      <name val="Calibri"/>
      <family val="2"/>
    </font>
    <font>
      <sz val="14"/>
      <color rgb="FFFF0000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新細明體"/>
      <family val="2"/>
      <scheme val="minor"/>
    </font>
    <font>
      <u/>
      <sz val="11"/>
      <color theme="10"/>
      <name val="新細明體"/>
      <family val="2"/>
      <scheme val="minor"/>
    </font>
    <font>
      <sz val="12"/>
      <color theme="1"/>
      <name val="新細明體"/>
      <family val="2"/>
      <charset val="136"/>
    </font>
    <font>
      <sz val="18"/>
      <color theme="1"/>
      <name val="Times New Roman"/>
      <family val="1"/>
    </font>
    <font>
      <sz val="12"/>
      <color theme="1"/>
      <name val="細明體"/>
      <family val="1"/>
      <charset val="136"/>
    </font>
    <font>
      <sz val="12"/>
      <color theme="1"/>
      <name val="微軟正黑體"/>
      <family val="1"/>
      <charset val="136"/>
    </font>
    <font>
      <sz val="18"/>
      <color theme="1"/>
      <name val="PMingLiU"/>
      <family val="1"/>
      <charset val="136"/>
    </font>
    <font>
      <sz val="11"/>
      <color theme="1"/>
      <name val="細明體"/>
      <family val="1"/>
      <charset val="136"/>
    </font>
    <font>
      <sz val="11"/>
      <name val="ＭＳ Ｐゴシック"/>
      <family val="3"/>
      <charset val="128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sz val="18"/>
      <color theme="1"/>
      <name val="細明體"/>
      <family val="3"/>
      <charset val="136"/>
    </font>
    <font>
      <sz val="12"/>
      <color theme="1"/>
      <name val="新細明體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5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Alignment="0">
      <alignment vertical="center"/>
    </xf>
    <xf numFmtId="0" fontId="15" fillId="0" borderId="0"/>
    <xf numFmtId="0" fontId="15" fillId="0" borderId="0"/>
    <xf numFmtId="0" fontId="15" fillId="0" borderId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54" fillId="0" borderId="0"/>
    <xf numFmtId="0" fontId="5" fillId="0" borderId="0">
      <alignment vertical="center"/>
    </xf>
    <xf numFmtId="0" fontId="15" fillId="0" borderId="0"/>
    <xf numFmtId="0" fontId="15" fillId="0" borderId="0">
      <alignment vertical="center"/>
    </xf>
    <xf numFmtId="0" fontId="57" fillId="0" borderId="0"/>
    <xf numFmtId="0" fontId="61" fillId="0" borderId="0"/>
    <xf numFmtId="0" fontId="15" fillId="0" borderId="0"/>
    <xf numFmtId="43" fontId="2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" fillId="0" borderId="0">
      <alignment vertical="center"/>
    </xf>
    <xf numFmtId="0" fontId="63" fillId="0" borderId="0" applyNumberFormat="0" applyBorder="0" applyAlignment="0"/>
    <xf numFmtId="0" fontId="66" fillId="0" borderId="0"/>
    <xf numFmtId="0" fontId="61" fillId="0" borderId="0"/>
    <xf numFmtId="186" fontId="57" fillId="0" borderId="0" applyFont="0" applyFill="0" applyBorder="0" applyAlignment="0" applyProtection="0"/>
    <xf numFmtId="185" fontId="61" fillId="0" borderId="0" applyFont="0" applyFill="0" applyBorder="0" applyAlignment="0" applyProtection="0"/>
    <xf numFmtId="184" fontId="57" fillId="0" borderId="0" applyFont="0" applyFill="0" applyBorder="0" applyAlignment="0" applyProtection="0"/>
    <xf numFmtId="185" fontId="61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1" fillId="0" borderId="0">
      <alignment vertical="center"/>
    </xf>
    <xf numFmtId="0" fontId="66" fillId="0" borderId="0"/>
    <xf numFmtId="0" fontId="74" fillId="0" borderId="0"/>
  </cellStyleXfs>
  <cellXfs count="517">
    <xf numFmtId="0" fontId="0" fillId="0" borderId="0" xfId="0">
      <alignment vertical="center"/>
    </xf>
    <xf numFmtId="0" fontId="6" fillId="0" borderId="0" xfId="3" applyFont="1">
      <alignment vertical="center"/>
    </xf>
    <xf numFmtId="0" fontId="13" fillId="0" borderId="0" xfId="3" applyFont="1" applyAlignment="1">
      <alignment horizontal="center" vertical="center"/>
    </xf>
    <xf numFmtId="41" fontId="13" fillId="0" borderId="2" xfId="3" applyNumberFormat="1" applyFont="1" applyBorder="1" applyAlignment="1">
      <alignment horizontal="right" vertical="center"/>
    </xf>
    <xf numFmtId="41" fontId="10" fillId="0" borderId="2" xfId="5" applyNumberFormat="1" applyFont="1" applyBorder="1" applyAlignment="1">
      <alignment horizontal="right" vertical="center"/>
    </xf>
    <xf numFmtId="0" fontId="8" fillId="0" borderId="0" xfId="3" applyFont="1">
      <alignment vertical="center"/>
    </xf>
    <xf numFmtId="0" fontId="6" fillId="0" borderId="0" xfId="3" applyFont="1" applyAlignment="1">
      <alignment horizontal="left" vertical="center"/>
    </xf>
    <xf numFmtId="0" fontId="13" fillId="0" borderId="0" xfId="3" applyFont="1">
      <alignment vertical="center"/>
    </xf>
    <xf numFmtId="0" fontId="10" fillId="0" borderId="0" xfId="4" quotePrefix="1" applyFont="1" applyAlignment="1">
      <alignment horizontal="left"/>
    </xf>
    <xf numFmtId="179" fontId="6" fillId="0" borderId="0" xfId="3" applyNumberFormat="1" applyFont="1">
      <alignment vertical="center"/>
    </xf>
    <xf numFmtId="38" fontId="13" fillId="0" borderId="0" xfId="3" applyNumberFormat="1" applyFont="1" applyAlignment="1">
      <alignment horizontal="right" vertical="center"/>
    </xf>
    <xf numFmtId="0" fontId="13" fillId="0" borderId="0" xfId="3" applyFont="1" applyAlignment="1">
      <alignment horizontal="right" vertical="center"/>
    </xf>
    <xf numFmtId="3" fontId="6" fillId="0" borderId="0" xfId="3" applyNumberFormat="1" applyFont="1">
      <alignment vertical="center"/>
    </xf>
    <xf numFmtId="38" fontId="13" fillId="0" borderId="0" xfId="3" applyNumberFormat="1" applyFont="1">
      <alignment vertical="center"/>
    </xf>
    <xf numFmtId="180" fontId="13" fillId="0" borderId="0" xfId="3" applyNumberFormat="1" applyFont="1">
      <alignment vertical="center"/>
    </xf>
    <xf numFmtId="0" fontId="24" fillId="0" borderId="0" xfId="3" applyFont="1">
      <alignment vertical="center"/>
    </xf>
    <xf numFmtId="43" fontId="6" fillId="0" borderId="0" xfId="2" applyNumberFormat="1" applyFont="1" applyFill="1">
      <alignment vertical="center"/>
    </xf>
    <xf numFmtId="43" fontId="8" fillId="0" borderId="0" xfId="3" applyNumberFormat="1" applyFont="1" applyAlignment="1">
      <alignment horizontal="right" vertical="center"/>
    </xf>
    <xf numFmtId="0" fontId="29" fillId="0" borderId="0" xfId="3" applyFont="1">
      <alignment vertical="center"/>
    </xf>
    <xf numFmtId="0" fontId="6" fillId="0" borderId="0" xfId="0" applyFont="1">
      <alignment vertical="center"/>
    </xf>
    <xf numFmtId="43" fontId="8" fillId="0" borderId="0" xfId="3" applyNumberFormat="1" applyFont="1">
      <alignment vertical="center"/>
    </xf>
    <xf numFmtId="41" fontId="8" fillId="0" borderId="0" xfId="3" applyNumberFormat="1" applyFont="1">
      <alignment vertical="center"/>
    </xf>
    <xf numFmtId="177" fontId="10" fillId="0" borderId="0" xfId="3" applyNumberFormat="1" applyFont="1" applyAlignment="1">
      <alignment vertical="top" wrapText="1"/>
    </xf>
    <xf numFmtId="43" fontId="10" fillId="0" borderId="0" xfId="3" applyNumberFormat="1" applyFont="1" applyAlignment="1">
      <alignment vertical="top" wrapText="1"/>
    </xf>
    <xf numFmtId="41" fontId="10" fillId="0" borderId="0" xfId="3" applyNumberFormat="1" applyFont="1" applyAlignment="1">
      <alignment vertical="top" wrapText="1"/>
    </xf>
    <xf numFmtId="41" fontId="8" fillId="0" borderId="0" xfId="3" applyNumberFormat="1" applyFont="1" applyAlignment="1">
      <alignment vertical="top"/>
    </xf>
    <xf numFmtId="0" fontId="38" fillId="0" borderId="0" xfId="3" applyFont="1" applyAlignment="1">
      <alignment vertical="top" wrapText="1"/>
    </xf>
    <xf numFmtId="0" fontId="10" fillId="0" borderId="0" xfId="3" applyFont="1" applyAlignment="1">
      <alignment horizontal="right" vertical="center"/>
    </xf>
    <xf numFmtId="177" fontId="10" fillId="0" borderId="0" xfId="3" applyNumberFormat="1" applyFont="1" applyAlignment="1">
      <alignment horizontal="right" vertical="top" wrapText="1"/>
    </xf>
    <xf numFmtId="43" fontId="10" fillId="0" borderId="0" xfId="3" applyNumberFormat="1" applyFont="1" applyAlignment="1">
      <alignment horizontal="right" vertical="top" wrapText="1"/>
    </xf>
    <xf numFmtId="0" fontId="41" fillId="0" borderId="0" xfId="3" applyFont="1">
      <alignment vertical="center"/>
    </xf>
    <xf numFmtId="43" fontId="41" fillId="0" borderId="0" xfId="3" applyNumberFormat="1" applyFont="1">
      <alignment vertical="center"/>
    </xf>
    <xf numFmtId="41" fontId="41" fillId="0" borderId="0" xfId="3" applyNumberFormat="1" applyFont="1">
      <alignment vertical="center"/>
    </xf>
    <xf numFmtId="43" fontId="8" fillId="0" borderId="11" xfId="3" applyNumberFormat="1" applyFont="1" applyBorder="1" applyAlignment="1">
      <alignment horizontal="right" vertical="center"/>
    </xf>
    <xf numFmtId="41" fontId="6" fillId="0" borderId="0" xfId="3" applyNumberFormat="1" applyFont="1">
      <alignment vertical="center"/>
    </xf>
    <xf numFmtId="43" fontId="8" fillId="0" borderId="0" xfId="3" quotePrefix="1" applyNumberFormat="1" applyFont="1" applyAlignment="1">
      <alignment horizontal="right" vertical="center"/>
    </xf>
    <xf numFmtId="0" fontId="44" fillId="0" borderId="0" xfId="11" applyFont="1" applyFill="1">
      <alignment vertical="center"/>
    </xf>
    <xf numFmtId="0" fontId="45" fillId="0" borderId="0" xfId="0" applyFont="1">
      <alignment vertical="center"/>
    </xf>
    <xf numFmtId="0" fontId="45" fillId="0" borderId="0" xfId="12" applyFont="1" applyAlignment="1">
      <alignment horizontal="right" vertical="center"/>
    </xf>
    <xf numFmtId="0" fontId="6" fillId="0" borderId="11" xfId="0" applyFont="1" applyBorder="1">
      <alignment vertical="center"/>
    </xf>
    <xf numFmtId="0" fontId="14" fillId="0" borderId="0" xfId="0" applyFont="1">
      <alignment vertical="center"/>
    </xf>
    <xf numFmtId="0" fontId="14" fillId="0" borderId="11" xfId="14" applyFont="1" applyBorder="1" applyAlignment="1">
      <alignment horizontal="distributed" vertical="center"/>
    </xf>
    <xf numFmtId="0" fontId="14" fillId="0" borderId="0" xfId="14" applyFont="1" applyAlignment="1">
      <alignment horizontal="distributed" vertical="center"/>
    </xf>
    <xf numFmtId="0" fontId="10" fillId="0" borderId="0" xfId="14" applyFont="1" applyAlignment="1">
      <alignment horizontal="distributed" vertical="center"/>
    </xf>
    <xf numFmtId="0" fontId="6" fillId="0" borderId="0" xfId="0" applyFont="1" applyAlignment="1"/>
    <xf numFmtId="0" fontId="14" fillId="0" borderId="0" xfId="0" applyFont="1" applyAlignment="1"/>
    <xf numFmtId="181" fontId="38" fillId="0" borderId="0" xfId="3" applyNumberFormat="1" applyFont="1">
      <alignment vertical="center"/>
    </xf>
    <xf numFmtId="0" fontId="38" fillId="0" borderId="0" xfId="3" applyFont="1">
      <alignment vertical="center"/>
    </xf>
    <xf numFmtId="41" fontId="10" fillId="0" borderId="0" xfId="3" applyNumberFormat="1" applyFont="1" applyAlignment="1">
      <alignment horizontal="right" vertical="center"/>
    </xf>
    <xf numFmtId="41" fontId="10" fillId="0" borderId="2" xfId="3" applyNumberFormat="1" applyFont="1" applyBorder="1" applyAlignment="1">
      <alignment horizontal="right" vertical="center"/>
    </xf>
    <xf numFmtId="41" fontId="13" fillId="0" borderId="11" xfId="3" applyNumberFormat="1" applyFont="1" applyBorder="1">
      <alignment vertical="center"/>
    </xf>
    <xf numFmtId="41" fontId="13" fillId="0" borderId="0" xfId="3" applyNumberFormat="1" applyFont="1">
      <alignment vertical="center"/>
    </xf>
    <xf numFmtId="41" fontId="13" fillId="0" borderId="0" xfId="3" applyNumberFormat="1" applyFont="1" applyAlignment="1">
      <alignment horizontal="right" vertical="center"/>
    </xf>
    <xf numFmtId="41" fontId="10" fillId="0" borderId="11" xfId="16" applyNumberFormat="1" applyFont="1" applyFill="1" applyBorder="1" applyAlignment="1">
      <alignment horizontal="right" vertical="center"/>
    </xf>
    <xf numFmtId="41" fontId="10" fillId="0" borderId="0" xfId="16" applyNumberFormat="1" applyFont="1" applyFill="1" applyBorder="1" applyAlignment="1">
      <alignment horizontal="right" vertical="center"/>
    </xf>
    <xf numFmtId="41" fontId="8" fillId="0" borderId="0" xfId="16" applyNumberFormat="1" applyFont="1" applyFill="1" applyBorder="1" applyAlignment="1">
      <alignment horizontal="right" vertical="center"/>
    </xf>
    <xf numFmtId="0" fontId="14" fillId="0" borderId="0" xfId="19" applyFont="1" applyAlignment="1">
      <alignment vertical="center"/>
    </xf>
    <xf numFmtId="0" fontId="42" fillId="0" borderId="0" xfId="20" applyFont="1" applyAlignment="1">
      <alignment horizontal="left"/>
    </xf>
    <xf numFmtId="0" fontId="42" fillId="0" borderId="0" xfId="21" quotePrefix="1" applyFont="1" applyAlignment="1">
      <alignment horizontal="left"/>
    </xf>
    <xf numFmtId="0" fontId="14" fillId="0" borderId="0" xfId="19" applyFont="1" applyAlignment="1">
      <alignment vertical="top"/>
    </xf>
    <xf numFmtId="0" fontId="42" fillId="0" borderId="0" xfId="19" applyFont="1" applyAlignment="1">
      <alignment vertical="center"/>
    </xf>
    <xf numFmtId="0" fontId="42" fillId="0" borderId="0" xfId="21" applyFont="1" applyAlignment="1">
      <alignment vertical="center"/>
    </xf>
    <xf numFmtId="0" fontId="53" fillId="0" borderId="0" xfId="21" applyFont="1" applyAlignment="1">
      <alignment vertical="center"/>
    </xf>
    <xf numFmtId="0" fontId="55" fillId="0" borderId="0" xfId="19" applyFont="1" applyAlignment="1">
      <alignment vertical="center"/>
    </xf>
    <xf numFmtId="0" fontId="10" fillId="0" borderId="0" xfId="19" applyFont="1" applyAlignment="1">
      <alignment vertical="center"/>
    </xf>
    <xf numFmtId="0" fontId="8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right" vertical="center"/>
    </xf>
    <xf numFmtId="0" fontId="8" fillId="0" borderId="11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41" fontId="10" fillId="0" borderId="0" xfId="4" applyNumberFormat="1" applyFont="1" applyAlignment="1">
      <alignment horizontal="right" vertical="center"/>
    </xf>
    <xf numFmtId="41" fontId="10" fillId="0" borderId="2" xfId="4" applyNumberFormat="1" applyFont="1" applyBorder="1" applyAlignment="1">
      <alignment horizontal="right" vertical="center"/>
    </xf>
    <xf numFmtId="41" fontId="10" fillId="0" borderId="11" xfId="4" applyNumberFormat="1" applyFont="1" applyBorder="1" applyAlignment="1">
      <alignment horizontal="right" vertical="center"/>
    </xf>
    <xf numFmtId="41" fontId="10" fillId="0" borderId="1" xfId="4" applyNumberFormat="1" applyFont="1" applyBorder="1" applyAlignment="1">
      <alignment horizontal="right" vertical="center"/>
    </xf>
    <xf numFmtId="43" fontId="6" fillId="0" borderId="0" xfId="3" applyNumberFormat="1" applyFont="1">
      <alignment vertical="center"/>
    </xf>
    <xf numFmtId="41" fontId="8" fillId="0" borderId="0" xfId="3" applyNumberFormat="1" applyFont="1" applyAlignment="1">
      <alignment horizontal="right" vertical="center"/>
    </xf>
    <xf numFmtId="41" fontId="6" fillId="0" borderId="13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11" xfId="3" applyNumberFormat="1" applyFont="1" applyBorder="1" applyAlignment="1">
      <alignment horizontal="right" vertical="center"/>
    </xf>
    <xf numFmtId="0" fontId="13" fillId="0" borderId="13" xfId="3" applyFont="1" applyBorder="1">
      <alignment vertical="center"/>
    </xf>
    <xf numFmtId="0" fontId="10" fillId="0" borderId="0" xfId="5" applyFont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43" fontId="10" fillId="0" borderId="0" xfId="4" applyNumberFormat="1" applyFont="1" applyAlignment="1">
      <alignment horizontal="right" vertical="center"/>
    </xf>
    <xf numFmtId="43" fontId="10" fillId="0" borderId="11" xfId="4" applyNumberFormat="1" applyFont="1" applyBorder="1" applyAlignment="1">
      <alignment horizontal="right" vertical="center"/>
    </xf>
    <xf numFmtId="0" fontId="8" fillId="0" borderId="10" xfId="3" applyFont="1" applyBorder="1" applyAlignment="1">
      <alignment horizontal="center" vertical="center"/>
    </xf>
    <xf numFmtId="181" fontId="8" fillId="0" borderId="0" xfId="1" applyNumberFormat="1" applyFont="1" applyFill="1" applyBorder="1">
      <alignment vertical="center"/>
    </xf>
    <xf numFmtId="181" fontId="8" fillId="0" borderId="11" xfId="1" applyNumberFormat="1" applyFont="1" applyFill="1" applyBorder="1">
      <alignment vertical="center"/>
    </xf>
    <xf numFmtId="41" fontId="28" fillId="0" borderId="0" xfId="9" applyNumberFormat="1" applyFont="1" applyFill="1" applyBorder="1" applyAlignment="1">
      <alignment horizontal="right" vertical="center"/>
    </xf>
    <xf numFmtId="41" fontId="28" fillId="0" borderId="11" xfId="9" applyNumberFormat="1" applyFont="1" applyFill="1" applyBorder="1" applyAlignment="1">
      <alignment horizontal="right" vertical="center"/>
    </xf>
    <xf numFmtId="43" fontId="13" fillId="0" borderId="0" xfId="3" applyNumberFormat="1" applyFont="1" applyAlignment="1">
      <alignment horizontal="right" vertical="center"/>
    </xf>
    <xf numFmtId="41" fontId="8" fillId="0" borderId="0" xfId="10" applyNumberFormat="1" applyFont="1" applyBorder="1" applyAlignment="1">
      <alignment horizontal="right" vertical="center"/>
    </xf>
    <xf numFmtId="41" fontId="8" fillId="0" borderId="0" xfId="10" applyNumberFormat="1" applyFont="1" applyBorder="1">
      <alignment vertical="center"/>
    </xf>
    <xf numFmtId="43" fontId="13" fillId="0" borderId="11" xfId="3" applyNumberFormat="1" applyFont="1" applyBorder="1" applyAlignment="1">
      <alignment horizontal="right" vertical="center"/>
    </xf>
    <xf numFmtId="41" fontId="8" fillId="0" borderId="11" xfId="10" applyNumberFormat="1" applyFont="1" applyBorder="1">
      <alignment vertical="center"/>
    </xf>
    <xf numFmtId="0" fontId="6" fillId="0" borderId="0" xfId="5" applyFont="1" applyAlignment="1">
      <alignment horizontal="center" vertical="center"/>
    </xf>
    <xf numFmtId="41" fontId="6" fillId="0" borderId="13" xfId="9" applyNumberFormat="1" applyFont="1" applyBorder="1" applyAlignment="1">
      <alignment vertical="center"/>
    </xf>
    <xf numFmtId="41" fontId="6" fillId="0" borderId="0" xfId="9" applyNumberFormat="1" applyFont="1" applyBorder="1" applyAlignment="1">
      <alignment vertical="center"/>
    </xf>
    <xf numFmtId="41" fontId="6" fillId="0" borderId="11" xfId="9" applyNumberFormat="1" applyFont="1" applyBorder="1" applyAlignment="1">
      <alignment vertical="center"/>
    </xf>
    <xf numFmtId="0" fontId="41" fillId="0" borderId="11" xfId="0" applyFont="1" applyBorder="1" applyAlignment="1">
      <alignment horizontal="right" vertical="center"/>
    </xf>
    <xf numFmtId="41" fontId="14" fillId="0" borderId="0" xfId="13" applyNumberFormat="1" applyFont="1" applyAlignment="1">
      <alignment horizontal="right" vertical="center"/>
    </xf>
    <xf numFmtId="41" fontId="14" fillId="0" borderId="0" xfId="9" applyNumberFormat="1" applyFont="1" applyBorder="1" applyAlignment="1">
      <alignment horizontal="right" vertical="center"/>
    </xf>
    <xf numFmtId="41" fontId="14" fillId="0" borderId="11" xfId="13" applyNumberFormat="1" applyFont="1" applyBorder="1" applyAlignment="1">
      <alignment horizontal="right" vertical="center"/>
    </xf>
    <xf numFmtId="41" fontId="10" fillId="0" borderId="13" xfId="13" applyNumberFormat="1" applyFont="1" applyBorder="1" applyAlignment="1">
      <alignment vertical="center"/>
    </xf>
    <xf numFmtId="41" fontId="10" fillId="0" borderId="13" xfId="13" applyNumberFormat="1" applyFont="1" applyBorder="1" applyAlignment="1">
      <alignment horizontal="right" vertical="center"/>
    </xf>
    <xf numFmtId="41" fontId="8" fillId="0" borderId="13" xfId="3" applyNumberFormat="1" applyFont="1" applyBorder="1">
      <alignment vertical="center"/>
    </xf>
    <xf numFmtId="41" fontId="10" fillId="0" borderId="0" xfId="9" applyNumberFormat="1" applyFont="1" applyBorder="1" applyAlignment="1">
      <alignment vertical="center"/>
    </xf>
    <xf numFmtId="41" fontId="10" fillId="0" borderId="0" xfId="9" applyNumberFormat="1" applyFont="1" applyBorder="1" applyAlignment="1">
      <alignment horizontal="right" vertical="center"/>
    </xf>
    <xf numFmtId="0" fontId="8" fillId="0" borderId="13" xfId="3" applyFont="1" applyBorder="1">
      <alignment vertical="center"/>
    </xf>
    <xf numFmtId="0" fontId="6" fillId="0" borderId="13" xfId="3" applyFont="1" applyBorder="1">
      <alignment vertical="center"/>
    </xf>
    <xf numFmtId="41" fontId="10" fillId="0" borderId="0" xfId="5" applyNumberFormat="1" applyFont="1" applyAlignment="1">
      <alignment horizontal="right" vertical="center"/>
    </xf>
    <xf numFmtId="43" fontId="10" fillId="0" borderId="4" xfId="5" applyNumberFormat="1" applyFont="1" applyBorder="1" applyAlignment="1">
      <alignment horizontal="right" vertical="center"/>
    </xf>
    <xf numFmtId="41" fontId="8" fillId="0" borderId="0" xfId="10" applyNumberFormat="1" applyFont="1" applyFill="1" applyBorder="1" applyAlignment="1">
      <alignment horizontal="right" vertical="center"/>
    </xf>
    <xf numFmtId="41" fontId="13" fillId="0" borderId="18" xfId="3" applyNumberFormat="1" applyFont="1" applyBorder="1" applyAlignment="1">
      <alignment horizontal="right" vertical="center"/>
    </xf>
    <xf numFmtId="41" fontId="13" fillId="0" borderId="20" xfId="3" applyNumberFormat="1" applyFont="1" applyBorder="1" applyAlignment="1">
      <alignment horizontal="right" vertical="center"/>
    </xf>
    <xf numFmtId="181" fontId="8" fillId="0" borderId="0" xfId="3" applyNumberFormat="1" applyFont="1">
      <alignment vertical="center"/>
    </xf>
    <xf numFmtId="181" fontId="8" fillId="0" borderId="11" xfId="3" applyNumberFormat="1" applyFont="1" applyBorder="1">
      <alignment vertical="center"/>
    </xf>
    <xf numFmtId="41" fontId="8" fillId="0" borderId="11" xfId="16" applyNumberFormat="1" applyFont="1" applyFill="1" applyBorder="1" applyAlignment="1">
      <alignment horizontal="right" vertical="center"/>
    </xf>
    <xf numFmtId="0" fontId="42" fillId="0" borderId="0" xfId="19" applyFont="1" applyAlignment="1">
      <alignment horizontal="right"/>
    </xf>
    <xf numFmtId="0" fontId="14" fillId="0" borderId="13" xfId="24" applyFont="1" applyBorder="1" applyAlignment="1">
      <alignment horizontal="center" vertical="center"/>
    </xf>
    <xf numFmtId="0" fontId="14" fillId="0" borderId="10" xfId="24" applyFont="1" applyBorder="1" applyAlignment="1">
      <alignment horizontal="center" vertical="center"/>
    </xf>
    <xf numFmtId="49" fontId="14" fillId="0" borderId="0" xfId="23" quotePrefix="1" applyNumberFormat="1" applyFont="1" applyAlignment="1" applyProtection="1">
      <alignment horizontal="center" vertical="center"/>
      <protection locked="0"/>
    </xf>
    <xf numFmtId="182" fontId="14" fillId="0" borderId="0" xfId="22" applyNumberFormat="1" applyFont="1" applyAlignment="1">
      <alignment horizontal="center" vertical="center"/>
    </xf>
    <xf numFmtId="182" fontId="14" fillId="0" borderId="0" xfId="19" applyNumberFormat="1" applyFont="1" applyAlignment="1">
      <alignment horizontal="right" vertical="center" indent="1"/>
    </xf>
    <xf numFmtId="49" fontId="14" fillId="0" borderId="11" xfId="23" quotePrefix="1" applyNumberFormat="1" applyFont="1" applyBorder="1" applyAlignment="1" applyProtection="1">
      <alignment horizontal="center" vertical="center"/>
      <protection locked="0"/>
    </xf>
    <xf numFmtId="182" fontId="14" fillId="0" borderId="11" xfId="22" applyNumberFormat="1" applyFont="1" applyBorder="1" applyAlignment="1">
      <alignment horizontal="center" vertical="center"/>
    </xf>
    <xf numFmtId="182" fontId="14" fillId="0" borderId="11" xfId="19" applyNumberFormat="1" applyFont="1" applyBorder="1" applyAlignment="1">
      <alignment horizontal="right" vertical="center" indent="1"/>
    </xf>
    <xf numFmtId="41" fontId="6" fillId="0" borderId="0" xfId="3" quotePrefix="1" applyNumberFormat="1" applyFont="1" applyAlignment="1">
      <alignment horizontal="right" vertical="center"/>
    </xf>
    <xf numFmtId="41" fontId="8" fillId="0" borderId="0" xfId="3" quotePrefix="1" applyNumberFormat="1" applyFont="1" applyAlignment="1">
      <alignment horizontal="right" vertical="center"/>
    </xf>
    <xf numFmtId="41" fontId="8" fillId="0" borderId="2" xfId="3" applyNumberFormat="1" applyFont="1" applyBorder="1">
      <alignment vertical="center"/>
    </xf>
    <xf numFmtId="0" fontId="29" fillId="0" borderId="10" xfId="3" applyFont="1" applyBorder="1" applyAlignment="1">
      <alignment horizontal="center" vertical="center"/>
    </xf>
    <xf numFmtId="41" fontId="13" fillId="0" borderId="4" xfId="3" applyNumberFormat="1" applyFont="1" applyBorder="1" applyAlignment="1">
      <alignment horizontal="right" vertical="center"/>
    </xf>
    <xf numFmtId="41" fontId="10" fillId="0" borderId="4" xfId="5" applyNumberFormat="1" applyFont="1" applyBorder="1" applyAlignment="1">
      <alignment horizontal="right" vertical="center"/>
    </xf>
    <xf numFmtId="41" fontId="8" fillId="0" borderId="4" xfId="3" applyNumberFormat="1" applyFont="1" applyBorder="1">
      <alignment vertical="center"/>
    </xf>
    <xf numFmtId="181" fontId="8" fillId="0" borderId="2" xfId="3" applyNumberFormat="1" applyFont="1" applyBorder="1">
      <alignment vertical="center"/>
    </xf>
    <xf numFmtId="181" fontId="8" fillId="0" borderId="4" xfId="3" applyNumberFormat="1" applyFont="1" applyBorder="1">
      <alignment vertical="center"/>
    </xf>
    <xf numFmtId="181" fontId="8" fillId="0" borderId="1" xfId="3" applyNumberFormat="1" applyFont="1" applyBorder="1">
      <alignment vertical="center"/>
    </xf>
    <xf numFmtId="181" fontId="8" fillId="0" borderId="12" xfId="3" applyNumberFormat="1" applyFont="1" applyBorder="1">
      <alignment vertical="center"/>
    </xf>
    <xf numFmtId="41" fontId="13" fillId="0" borderId="13" xfId="3" applyNumberFormat="1" applyFont="1" applyBorder="1" applyAlignment="1">
      <alignment horizontal="right" vertical="center" wrapText="1" readingOrder="1"/>
    </xf>
    <xf numFmtId="3" fontId="8" fillId="0" borderId="0" xfId="30" applyNumberFormat="1" applyFont="1" applyBorder="1" applyAlignment="1">
      <alignment horizontal="right" vertical="center" wrapText="1" readingOrder="1"/>
    </xf>
    <xf numFmtId="43" fontId="13" fillId="0" borderId="0" xfId="30" applyFont="1" applyFill="1" applyBorder="1" applyAlignment="1">
      <alignment horizontal="right" vertical="center" wrapText="1" readingOrder="1"/>
    </xf>
    <xf numFmtId="41" fontId="8" fillId="0" borderId="0" xfId="30" applyNumberFormat="1" applyFont="1" applyFill="1" applyBorder="1" applyAlignment="1">
      <alignment horizontal="right" vertical="center" wrapText="1" readingOrder="1"/>
    </xf>
    <xf numFmtId="3" fontId="13" fillId="0" borderId="0" xfId="30" applyNumberFormat="1" applyFont="1" applyFill="1" applyBorder="1" applyAlignment="1">
      <alignment horizontal="right" vertical="center" wrapText="1" readingOrder="1"/>
    </xf>
    <xf numFmtId="0" fontId="29" fillId="0" borderId="0" xfId="7" applyFont="1" applyAlignment="1">
      <alignment horizontal="distributed" vertical="center" wrapText="1"/>
    </xf>
    <xf numFmtId="41" fontId="13" fillId="0" borderId="0" xfId="3" applyNumberFormat="1" applyFont="1" applyAlignment="1">
      <alignment horizontal="right" vertical="center" wrapText="1" readingOrder="1"/>
    </xf>
    <xf numFmtId="41" fontId="8" fillId="0" borderId="0" xfId="30" applyNumberFormat="1" applyFont="1" applyBorder="1" applyAlignment="1">
      <alignment horizontal="right" vertical="center" wrapText="1" readingOrder="1"/>
    </xf>
    <xf numFmtId="3" fontId="13" fillId="0" borderId="0" xfId="30" applyNumberFormat="1" applyFont="1" applyBorder="1" applyAlignment="1">
      <alignment horizontal="right" vertical="center" wrapText="1" readingOrder="1"/>
    </xf>
    <xf numFmtId="0" fontId="30" fillId="0" borderId="0" xfId="7" applyFont="1" applyAlignment="1">
      <alignment horizontal="distributed" vertical="center" wrapText="1"/>
    </xf>
    <xf numFmtId="0" fontId="31" fillId="0" borderId="0" xfId="7" applyFont="1" applyAlignment="1">
      <alignment horizontal="distributed" vertical="center" wrapText="1"/>
    </xf>
    <xf numFmtId="4" fontId="10" fillId="0" borderId="0" xfId="7" applyNumberFormat="1" applyFont="1" applyAlignment="1">
      <alignment horizontal="right" vertical="center" wrapText="1" readingOrder="1"/>
    </xf>
    <xf numFmtId="41" fontId="13" fillId="0" borderId="11" xfId="3" applyNumberFormat="1" applyFont="1" applyBorder="1" applyAlignment="1">
      <alignment horizontal="right" vertical="center" wrapText="1" readingOrder="1"/>
    </xf>
    <xf numFmtId="3" fontId="8" fillId="0" borderId="11" xfId="30" applyNumberFormat="1" applyFont="1" applyBorder="1" applyAlignment="1">
      <alignment horizontal="right" vertical="center" wrapText="1" readingOrder="1"/>
    </xf>
    <xf numFmtId="43" fontId="13" fillId="0" borderId="11" xfId="30" applyFont="1" applyFill="1" applyBorder="1" applyAlignment="1">
      <alignment horizontal="right" vertical="center" wrapText="1" readingOrder="1"/>
    </xf>
    <xf numFmtId="4" fontId="10" fillId="0" borderId="11" xfId="7" applyNumberFormat="1" applyFont="1" applyBorder="1" applyAlignment="1">
      <alignment horizontal="right" vertical="center" wrapText="1" readingOrder="1"/>
    </xf>
    <xf numFmtId="41" fontId="8" fillId="0" borderId="11" xfId="30" applyNumberFormat="1" applyFont="1" applyBorder="1" applyAlignment="1">
      <alignment horizontal="right" vertical="center" wrapText="1" readingOrder="1"/>
    </xf>
    <xf numFmtId="3" fontId="13" fillId="0" borderId="11" xfId="30" applyNumberFormat="1" applyFont="1" applyBorder="1" applyAlignment="1">
      <alignment horizontal="right" vertical="center" wrapText="1" readingOrder="1"/>
    </xf>
    <xf numFmtId="41" fontId="28" fillId="0" borderId="0" xfId="30" applyNumberFormat="1" applyFont="1" applyFill="1" applyBorder="1">
      <alignment vertical="center"/>
    </xf>
    <xf numFmtId="41" fontId="29" fillId="0" borderId="0" xfId="30" applyNumberFormat="1" applyFont="1" applyFill="1" applyBorder="1" applyAlignment="1">
      <alignment horizontal="right" vertical="center"/>
    </xf>
    <xf numFmtId="0" fontId="62" fillId="0" borderId="0" xfId="7" applyFont="1" applyAlignment="1">
      <alignment horizontal="distributed" vertical="center" wrapText="1"/>
    </xf>
    <xf numFmtId="0" fontId="62" fillId="0" borderId="11" xfId="7" applyFont="1" applyBorder="1" applyAlignment="1">
      <alignment horizontal="distributed" vertical="center" wrapText="1"/>
    </xf>
    <xf numFmtId="41" fontId="28" fillId="0" borderId="13" xfId="9" applyNumberFormat="1" applyFont="1" applyFill="1" applyBorder="1" applyAlignment="1">
      <alignment horizontal="right" vertical="center"/>
    </xf>
    <xf numFmtId="41" fontId="28" fillId="0" borderId="11" xfId="30" applyNumberFormat="1" applyFont="1" applyFill="1" applyBorder="1">
      <alignment vertical="center"/>
    </xf>
    <xf numFmtId="0" fontId="32" fillId="0" borderId="0" xfId="7" applyFont="1" applyAlignment="1">
      <alignment horizontal="distributed" vertical="center" wrapText="1"/>
    </xf>
    <xf numFmtId="0" fontId="10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0" xfId="3" applyFont="1" applyBorder="1" applyAlignment="1">
      <alignment horizontal="center" vertical="top" wrapText="1"/>
    </xf>
    <xf numFmtId="0" fontId="13" fillId="0" borderId="10" xfId="3" applyFont="1" applyBorder="1" applyAlignment="1">
      <alignment horizontal="center" vertical="top" wrapText="1"/>
    </xf>
    <xf numFmtId="41" fontId="10" fillId="0" borderId="0" xfId="0" applyNumberFormat="1" applyFont="1">
      <alignment vertical="center"/>
    </xf>
    <xf numFmtId="41" fontId="10" fillId="0" borderId="0" xfId="0" applyNumberFormat="1" applyFont="1" applyAlignment="1">
      <alignment horizontal="right" vertical="center"/>
    </xf>
    <xf numFmtId="41" fontId="10" fillId="0" borderId="11" xfId="0" applyNumberFormat="1" applyFont="1" applyBorder="1">
      <alignment vertical="center"/>
    </xf>
    <xf numFmtId="41" fontId="10" fillId="0" borderId="11" xfId="0" applyNumberFormat="1" applyFon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64" fillId="0" borderId="0" xfId="3" applyFont="1">
      <alignment vertical="center"/>
    </xf>
    <xf numFmtId="0" fontId="13" fillId="0" borderId="0" xfId="3" applyFont="1" applyAlignment="1">
      <alignment horizontal="right" vertical="top"/>
    </xf>
    <xf numFmtId="0" fontId="28" fillId="0" borderId="10" xfId="3" applyFont="1" applyBorder="1" applyAlignment="1">
      <alignment horizontal="center" vertical="center"/>
    </xf>
    <xf numFmtId="183" fontId="6" fillId="0" borderId="0" xfId="3" applyNumberFormat="1" applyFont="1">
      <alignment vertical="center"/>
    </xf>
    <xf numFmtId="3" fontId="8" fillId="0" borderId="13" xfId="30" applyNumberFormat="1" applyFont="1" applyBorder="1" applyAlignment="1">
      <alignment horizontal="right" vertical="center" wrapText="1" readingOrder="1"/>
    </xf>
    <xf numFmtId="43" fontId="10" fillId="0" borderId="19" xfId="5" applyNumberFormat="1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176" fontId="6" fillId="0" borderId="0" xfId="3" applyNumberFormat="1" applyFont="1">
      <alignment vertical="center"/>
    </xf>
    <xf numFmtId="4" fontId="6" fillId="0" borderId="0" xfId="3" applyNumberFormat="1" applyFont="1" applyBorder="1">
      <alignment vertical="center"/>
    </xf>
    <xf numFmtId="0" fontId="6" fillId="0" borderId="0" xfId="3" applyFont="1" applyBorder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Fill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Alignment="1">
      <alignment vertical="center"/>
    </xf>
    <xf numFmtId="49" fontId="14" fillId="0" borderId="0" xfId="4" applyNumberFormat="1" applyFont="1" applyAlignment="1">
      <alignment wrapText="1"/>
    </xf>
    <xf numFmtId="41" fontId="10" fillId="0" borderId="0" xfId="5" applyNumberFormat="1" applyFont="1" applyFill="1" applyBorder="1" applyAlignment="1">
      <alignment horizontal="right" vertical="center"/>
    </xf>
    <xf numFmtId="43" fontId="10" fillId="0" borderId="0" xfId="5" applyNumberFormat="1" applyFont="1" applyFill="1" applyBorder="1" applyAlignment="1">
      <alignment horizontal="right" vertical="center"/>
    </xf>
    <xf numFmtId="42" fontId="8" fillId="0" borderId="0" xfId="3" applyNumberFormat="1" applyFont="1" applyFill="1" applyBorder="1" applyAlignment="1">
      <alignment horizontal="right" vertical="center"/>
    </xf>
    <xf numFmtId="41" fontId="10" fillId="0" borderId="2" xfId="5" applyNumberFormat="1" applyFont="1" applyFill="1" applyBorder="1" applyAlignment="1">
      <alignment horizontal="right" vertical="center"/>
    </xf>
    <xf numFmtId="43" fontId="13" fillId="0" borderId="0" xfId="3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3" applyNumberFormat="1" applyFont="1" applyFill="1" applyBorder="1" applyAlignment="1">
      <alignment horizontal="right" vertical="center"/>
    </xf>
    <xf numFmtId="177" fontId="13" fillId="0" borderId="2" xfId="3" applyNumberFormat="1" applyFont="1" applyFill="1" applyBorder="1" applyAlignment="1">
      <alignment horizontal="right" vertical="center"/>
    </xf>
    <xf numFmtId="41" fontId="13" fillId="0" borderId="2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right" vertical="center"/>
    </xf>
    <xf numFmtId="41" fontId="8" fillId="0" borderId="2" xfId="3" applyNumberFormat="1" applyFont="1" applyFill="1" applyBorder="1">
      <alignment vertical="center"/>
    </xf>
    <xf numFmtId="41" fontId="8" fillId="0" borderId="0" xfId="3" applyNumberFormat="1" applyFont="1" applyFill="1" applyBorder="1">
      <alignment vertical="center"/>
    </xf>
    <xf numFmtId="0" fontId="13" fillId="0" borderId="11" xfId="3" applyFont="1" applyFill="1" applyBorder="1" applyAlignment="1">
      <alignment horizontal="center" vertical="center"/>
    </xf>
    <xf numFmtId="41" fontId="13" fillId="0" borderId="11" xfId="3" applyNumberFormat="1" applyFont="1" applyFill="1" applyBorder="1" applyAlignment="1">
      <alignment horizontal="right" vertical="center"/>
    </xf>
    <xf numFmtId="43" fontId="13" fillId="0" borderId="11" xfId="3" applyNumberFormat="1" applyFont="1" applyFill="1" applyBorder="1" applyAlignment="1">
      <alignment horizontal="right" vertical="center"/>
    </xf>
    <xf numFmtId="42" fontId="8" fillId="0" borderId="11" xfId="3" applyNumberFormat="1" applyFont="1" applyFill="1" applyBorder="1" applyAlignment="1">
      <alignment horizontal="right" vertical="center"/>
    </xf>
    <xf numFmtId="177" fontId="13" fillId="0" borderId="1" xfId="3" applyNumberFormat="1" applyFont="1" applyFill="1" applyBorder="1" applyAlignment="1">
      <alignment horizontal="right" vertical="center"/>
    </xf>
    <xf numFmtId="177" fontId="13" fillId="0" borderId="11" xfId="3" applyNumberFormat="1" applyFont="1" applyFill="1" applyBorder="1" applyAlignment="1">
      <alignment horizontal="right" vertical="center"/>
    </xf>
    <xf numFmtId="176" fontId="13" fillId="0" borderId="12" xfId="3" applyNumberFormat="1" applyFont="1" applyFill="1" applyBorder="1" applyAlignment="1">
      <alignment horizontal="right" vertical="center"/>
    </xf>
    <xf numFmtId="181" fontId="13" fillId="0" borderId="1" xfId="3" applyNumberFormat="1" applyFont="1" applyFill="1" applyBorder="1" applyAlignment="1">
      <alignment horizontal="right" vertical="center"/>
    </xf>
    <xf numFmtId="41" fontId="8" fillId="0" borderId="11" xfId="3" applyNumberFormat="1" applyFont="1" applyFill="1" applyBorder="1">
      <alignment vertical="center"/>
    </xf>
    <xf numFmtId="41" fontId="10" fillId="0" borderId="11" xfId="5" applyNumberFormat="1" applyFont="1" applyFill="1" applyBorder="1" applyAlignment="1">
      <alignment horizontal="right" vertical="center"/>
    </xf>
    <xf numFmtId="176" fontId="10" fillId="0" borderId="11" xfId="5" applyNumberFormat="1" applyFont="1" applyFill="1" applyBorder="1" applyAlignment="1">
      <alignment horizontal="right" vertical="center"/>
    </xf>
    <xf numFmtId="0" fontId="42" fillId="0" borderId="0" xfId="4" applyFont="1" applyFill="1" applyBorder="1" applyAlignment="1">
      <alignment horizontal="left" vertical="center"/>
    </xf>
    <xf numFmtId="0" fontId="65" fillId="0" borderId="0" xfId="3" applyFont="1" applyFill="1" applyBorder="1" applyAlignment="1">
      <alignment horizontal="center" vertical="center"/>
    </xf>
    <xf numFmtId="181" fontId="13" fillId="0" borderId="0" xfId="3" applyNumberFormat="1" applyFont="1" applyFill="1" applyBorder="1" applyAlignment="1">
      <alignment horizontal="right" vertical="center"/>
    </xf>
    <xf numFmtId="0" fontId="24" fillId="0" borderId="0" xfId="3" applyFont="1" applyBorder="1">
      <alignment vertical="center"/>
    </xf>
    <xf numFmtId="41" fontId="6" fillId="0" borderId="0" xfId="3" applyNumberFormat="1" applyFont="1" applyBorder="1">
      <alignment vertical="center"/>
    </xf>
    <xf numFmtId="43" fontId="10" fillId="0" borderId="0" xfId="4" applyNumberFormat="1" applyFont="1" applyBorder="1" applyAlignment="1">
      <alignment horizontal="right" vertical="center"/>
    </xf>
    <xf numFmtId="0" fontId="10" fillId="0" borderId="0" xfId="5" applyFont="1" applyBorder="1" applyAlignment="1">
      <alignment horizontal="center" vertical="center"/>
    </xf>
    <xf numFmtId="41" fontId="10" fillId="0" borderId="0" xfId="4" applyNumberFormat="1" applyFont="1" applyBorder="1" applyAlignment="1">
      <alignment horizontal="right" vertical="center"/>
    </xf>
    <xf numFmtId="0" fontId="13" fillId="0" borderId="10" xfId="3" applyFont="1" applyFill="1" applyBorder="1" applyAlignment="1">
      <alignment horizontal="center" vertical="center"/>
    </xf>
    <xf numFmtId="41" fontId="13" fillId="0" borderId="13" xfId="3" applyNumberFormat="1" applyFont="1" applyFill="1" applyBorder="1" applyAlignment="1">
      <alignment horizontal="right" vertical="center"/>
    </xf>
    <xf numFmtId="41" fontId="13" fillId="0" borderId="0" xfId="3" applyNumberFormat="1" applyFont="1" applyFill="1" applyAlignment="1">
      <alignment horizontal="right" vertical="center"/>
    </xf>
    <xf numFmtId="41" fontId="8" fillId="0" borderId="0" xfId="3" applyNumberFormat="1" applyFont="1" applyFill="1" applyAlignment="1">
      <alignment horizontal="right" vertical="center"/>
    </xf>
    <xf numFmtId="41" fontId="8" fillId="0" borderId="11" xfId="3" applyNumberFormat="1" applyFont="1" applyFill="1" applyBorder="1" applyAlignment="1">
      <alignment horizontal="right" vertical="center"/>
    </xf>
    <xf numFmtId="41" fontId="8" fillId="0" borderId="13" xfId="3" applyNumberFormat="1" applyFont="1" applyFill="1" applyBorder="1" applyAlignment="1">
      <alignment horizontal="right" vertical="center"/>
    </xf>
    <xf numFmtId="38" fontId="13" fillId="0" borderId="0" xfId="3" applyNumberFormat="1" applyFont="1" applyFill="1" applyAlignment="1">
      <alignment horizontal="right" vertical="center"/>
    </xf>
    <xf numFmtId="179" fontId="6" fillId="0" borderId="0" xfId="3" applyNumberFormat="1" applyFont="1" applyFill="1">
      <alignment vertical="center"/>
    </xf>
    <xf numFmtId="0" fontId="6" fillId="0" borderId="0" xfId="3" applyFont="1" applyFill="1">
      <alignment vertical="center"/>
    </xf>
    <xf numFmtId="0" fontId="18" fillId="0" borderId="0" xfId="3" applyFont="1" applyFill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0" xfId="3" applyFont="1" applyFill="1">
      <alignment vertical="center"/>
    </xf>
    <xf numFmtId="43" fontId="8" fillId="0" borderId="0" xfId="3" applyNumberFormat="1" applyFont="1" applyFill="1">
      <alignment vertical="center"/>
    </xf>
    <xf numFmtId="43" fontId="8" fillId="0" borderId="11" xfId="3" applyNumberFormat="1" applyFont="1" applyFill="1" applyBorder="1" applyAlignment="1">
      <alignment horizontal="right" vertical="center"/>
    </xf>
    <xf numFmtId="0" fontId="8" fillId="0" borderId="11" xfId="3" applyFont="1" applyFill="1" applyBorder="1" applyAlignment="1">
      <alignment horizontal="right" vertical="center"/>
    </xf>
    <xf numFmtId="43" fontId="6" fillId="0" borderId="0" xfId="3" applyNumberFormat="1" applyFont="1" applyFill="1">
      <alignment vertical="center"/>
    </xf>
    <xf numFmtId="0" fontId="6" fillId="0" borderId="11" xfId="3" applyFont="1" applyFill="1" applyBorder="1">
      <alignment vertical="center"/>
    </xf>
    <xf numFmtId="0" fontId="6" fillId="0" borderId="0" xfId="3" applyFont="1" applyFill="1" applyAlignment="1">
      <alignment horizontal="center" vertical="center"/>
    </xf>
    <xf numFmtId="0" fontId="8" fillId="0" borderId="13" xfId="3" applyFont="1" applyFill="1" applyBorder="1">
      <alignment vertical="center"/>
    </xf>
    <xf numFmtId="43" fontId="8" fillId="0" borderId="10" xfId="3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181" fontId="8" fillId="0" borderId="13" xfId="3" applyNumberFormat="1" applyFont="1" applyFill="1" applyBorder="1" applyAlignment="1">
      <alignment horizontal="right" vertical="center"/>
    </xf>
    <xf numFmtId="43" fontId="8" fillId="0" borderId="13" xfId="3" applyNumberFormat="1" applyFont="1" applyFill="1" applyBorder="1" applyAlignment="1">
      <alignment horizontal="right" vertical="center"/>
    </xf>
    <xf numFmtId="181" fontId="8" fillId="0" borderId="0" xfId="8" applyNumberFormat="1" applyFont="1" applyFill="1" applyBorder="1" applyAlignment="1">
      <alignment horizontal="right" vertical="center"/>
    </xf>
    <xf numFmtId="181" fontId="8" fillId="0" borderId="13" xfId="8" applyNumberFormat="1" applyFont="1" applyFill="1" applyBorder="1" applyAlignment="1">
      <alignment horizontal="right" vertical="center"/>
    </xf>
    <xf numFmtId="178" fontId="8" fillId="0" borderId="0" xfId="3" applyNumberFormat="1" applyFont="1" applyFill="1" applyAlignment="1">
      <alignment horizontal="right" vertical="center"/>
    </xf>
    <xf numFmtId="43" fontId="8" fillId="0" borderId="0" xfId="3" applyNumberFormat="1" applyFont="1" applyFill="1" applyAlignment="1">
      <alignment horizontal="right" vertical="center"/>
    </xf>
    <xf numFmtId="181" fontId="8" fillId="0" borderId="13" xfId="8" applyNumberFormat="1" applyFont="1" applyFill="1" applyBorder="1">
      <alignment vertical="center"/>
    </xf>
    <xf numFmtId="43" fontId="8" fillId="0" borderId="13" xfId="3" applyNumberFormat="1" applyFont="1" applyFill="1" applyBorder="1">
      <alignment vertical="center"/>
    </xf>
    <xf numFmtId="2" fontId="8" fillId="0" borderId="0" xfId="3" applyNumberFormat="1" applyFont="1" applyFill="1">
      <alignment vertical="center"/>
    </xf>
    <xf numFmtId="0" fontId="14" fillId="0" borderId="0" xfId="7" applyFont="1" applyFill="1" applyAlignment="1">
      <alignment horizontal="distributed" vertical="center" wrapText="1"/>
    </xf>
    <xf numFmtId="181" fontId="8" fillId="0" borderId="0" xfId="3" applyNumberFormat="1" applyFont="1" applyFill="1" applyAlignment="1">
      <alignment horizontal="right" vertical="center"/>
    </xf>
    <xf numFmtId="181" fontId="8" fillId="0" borderId="0" xfId="1" applyNumberFormat="1" applyFont="1" applyFill="1" applyBorder="1" applyAlignment="1">
      <alignment horizontal="right" vertical="center"/>
    </xf>
    <xf numFmtId="43" fontId="8" fillId="0" borderId="11" xfId="3" applyNumberFormat="1" applyFont="1" applyFill="1" applyBorder="1">
      <alignment vertical="center"/>
    </xf>
    <xf numFmtId="178" fontId="8" fillId="0" borderId="11" xfId="3" applyNumberFormat="1" applyFont="1" applyFill="1" applyBorder="1" applyAlignment="1">
      <alignment horizontal="right" vertical="center"/>
    </xf>
    <xf numFmtId="0" fontId="10" fillId="0" borderId="0" xfId="4" quotePrefix="1" applyFont="1" applyFill="1" applyAlignment="1">
      <alignment horizontal="left"/>
    </xf>
    <xf numFmtId="181" fontId="6" fillId="0" borderId="0" xfId="3" applyNumberFormat="1" applyFont="1" applyFill="1">
      <alignment vertical="center"/>
    </xf>
    <xf numFmtId="0" fontId="14" fillId="0" borderId="0" xfId="7" applyFont="1" applyFill="1" applyBorder="1" applyAlignment="1">
      <alignment horizontal="distributed" vertical="center" wrapText="1"/>
    </xf>
    <xf numFmtId="181" fontId="8" fillId="0" borderId="0" xfId="3" applyNumberFormat="1" applyFont="1" applyFill="1" applyBorder="1" applyAlignment="1">
      <alignment horizontal="right" vertical="center"/>
    </xf>
    <xf numFmtId="0" fontId="6" fillId="0" borderId="0" xfId="42" applyFont="1">
      <alignment vertical="center"/>
    </xf>
    <xf numFmtId="41" fontId="6" fillId="0" borderId="0" xfId="42" applyNumberFormat="1" applyFont="1" applyAlignment="1">
      <alignment horizontal="right" vertical="center"/>
    </xf>
    <xf numFmtId="0" fontId="6" fillId="0" borderId="0" xfId="42" applyFont="1" applyAlignment="1">
      <alignment horizontal="right" vertical="center"/>
    </xf>
    <xf numFmtId="0" fontId="6" fillId="0" borderId="13" xfId="42" applyFont="1" applyBorder="1">
      <alignment vertical="center"/>
    </xf>
    <xf numFmtId="0" fontId="6" fillId="0" borderId="10" xfId="42" applyFont="1" applyBorder="1" applyAlignment="1">
      <alignment horizontal="center" vertical="center"/>
    </xf>
    <xf numFmtId="0" fontId="6" fillId="0" borderId="11" xfId="42" applyFont="1" applyBorder="1">
      <alignment vertical="center"/>
    </xf>
    <xf numFmtId="41" fontId="6" fillId="0" borderId="11" xfId="42" applyNumberFormat="1" applyFont="1" applyBorder="1" applyAlignment="1">
      <alignment horizontal="right" vertical="center"/>
    </xf>
    <xf numFmtId="0" fontId="30" fillId="0" borderId="0" xfId="7" applyFont="1" applyFill="1" applyAlignment="1">
      <alignment horizontal="distributed" vertical="center" wrapText="1"/>
    </xf>
    <xf numFmtId="41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13" fillId="0" borderId="0" xfId="3" applyFont="1" applyFill="1">
      <alignment vertical="center"/>
    </xf>
    <xf numFmtId="0" fontId="11" fillId="0" borderId="10" xfId="15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41" fontId="10" fillId="0" borderId="0" xfId="15" applyNumberFormat="1" applyFont="1" applyFill="1" applyAlignment="1">
      <alignment horizontal="right" vertical="center"/>
    </xf>
    <xf numFmtId="41" fontId="13" fillId="0" borderId="0" xfId="3" applyNumberFormat="1" applyFont="1" applyFill="1">
      <alignment vertical="center"/>
    </xf>
    <xf numFmtId="41" fontId="10" fillId="0" borderId="0" xfId="16" applyNumberFormat="1" applyFont="1" applyFill="1" applyBorder="1" applyAlignment="1">
      <alignment vertical="center"/>
    </xf>
    <xf numFmtId="41" fontId="10" fillId="0" borderId="0" xfId="15" applyNumberFormat="1" applyFont="1" applyFill="1" applyAlignment="1">
      <alignment vertical="center"/>
    </xf>
    <xf numFmtId="41" fontId="10" fillId="0" borderId="13" xfId="15" applyNumberFormat="1" applyFont="1" applyFill="1" applyBorder="1" applyAlignment="1">
      <alignment horizontal="right" vertical="center"/>
    </xf>
    <xf numFmtId="41" fontId="13" fillId="0" borderId="13" xfId="3" applyNumberFormat="1" applyFont="1" applyFill="1" applyBorder="1">
      <alignment vertical="center"/>
    </xf>
    <xf numFmtId="41" fontId="10" fillId="0" borderId="13" xfId="16" applyNumberFormat="1" applyFont="1" applyFill="1" applyBorder="1" applyAlignment="1">
      <alignment vertical="center"/>
    </xf>
    <xf numFmtId="41" fontId="13" fillId="0" borderId="1" xfId="3" applyNumberFormat="1" applyFont="1" applyFill="1" applyBorder="1" applyAlignment="1">
      <alignment horizontal="right" vertical="center"/>
    </xf>
    <xf numFmtId="41" fontId="10" fillId="0" borderId="11" xfId="15" applyNumberFormat="1" applyFont="1" applyFill="1" applyBorder="1" applyAlignment="1">
      <alignment vertical="center"/>
    </xf>
    <xf numFmtId="41" fontId="13" fillId="0" borderId="11" xfId="3" applyNumberFormat="1" applyFont="1" applyFill="1" applyBorder="1">
      <alignment vertical="center"/>
    </xf>
    <xf numFmtId="41" fontId="10" fillId="0" borderId="11" xfId="15" applyNumberFormat="1" applyFont="1" applyFill="1" applyBorder="1" applyAlignment="1">
      <alignment horizontal="right" vertical="center"/>
    </xf>
    <xf numFmtId="41" fontId="10" fillId="0" borderId="11" xfId="16" applyNumberFormat="1" applyFont="1" applyFill="1" applyBorder="1" applyAlignment="1">
      <alignment vertical="center"/>
    </xf>
    <xf numFmtId="41" fontId="8" fillId="0" borderId="13" xfId="16" applyNumberFormat="1" applyFont="1" applyFill="1" applyBorder="1">
      <alignment vertical="center"/>
    </xf>
    <xf numFmtId="41" fontId="8" fillId="0" borderId="0" xfId="3" applyNumberFormat="1" applyFont="1" applyFill="1">
      <alignment vertical="center"/>
    </xf>
    <xf numFmtId="41" fontId="8" fillId="0" borderId="0" xfId="16" applyNumberFormat="1" applyFont="1" applyFill="1" applyBorder="1">
      <alignment vertical="center"/>
    </xf>
    <xf numFmtId="41" fontId="52" fillId="0" borderId="0" xfId="3" applyNumberFormat="1" applyFont="1" applyFill="1">
      <alignment vertical="center"/>
    </xf>
    <xf numFmtId="41" fontId="8" fillId="0" borderId="11" xfId="16" applyNumberFormat="1" applyFont="1" applyFill="1" applyBorder="1">
      <alignment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horizontal="center" vertical="top"/>
    </xf>
    <xf numFmtId="0" fontId="13" fillId="0" borderId="1" xfId="3" applyFont="1" applyFill="1" applyBorder="1" applyAlignment="1">
      <alignment horizontal="center" vertical="center"/>
    </xf>
    <xf numFmtId="180" fontId="6" fillId="0" borderId="0" xfId="0" applyNumberFormat="1" applyFont="1" applyFill="1">
      <alignment vertical="center"/>
    </xf>
    <xf numFmtId="0" fontId="10" fillId="0" borderId="0" xfId="15" applyFont="1" applyFill="1" applyAlignment="1">
      <alignment horizontal="center" vertical="center"/>
    </xf>
    <xf numFmtId="0" fontId="10" fillId="0" borderId="0" xfId="14" applyFont="1" applyFill="1" applyAlignment="1">
      <alignment horizontal="distributed" vertical="center"/>
    </xf>
    <xf numFmtId="41" fontId="10" fillId="0" borderId="0" xfId="10" applyNumberFormat="1" applyFont="1" applyFill="1" applyBorder="1" applyAlignment="1">
      <alignment horizontal="right" vertical="center"/>
    </xf>
    <xf numFmtId="0" fontId="10" fillId="0" borderId="0" xfId="14" applyFont="1" applyFill="1" applyAlignment="1">
      <alignment horizontal="right" vertical="center"/>
    </xf>
    <xf numFmtId="0" fontId="10" fillId="0" borderId="11" xfId="14" applyFont="1" applyFill="1" applyBorder="1" applyAlignment="1">
      <alignment horizontal="right" vertical="center"/>
    </xf>
    <xf numFmtId="41" fontId="10" fillId="0" borderId="11" xfId="10" applyNumberFormat="1" applyFont="1" applyFill="1" applyBorder="1" applyAlignment="1">
      <alignment horizontal="right" vertical="center"/>
    </xf>
    <xf numFmtId="0" fontId="10" fillId="0" borderId="11" xfId="14" applyFont="1" applyFill="1" applyBorder="1" applyAlignment="1">
      <alignment horizontal="distributed" vertical="center"/>
    </xf>
    <xf numFmtId="41" fontId="10" fillId="0" borderId="0" xfId="15" applyNumberFormat="1" applyFont="1" applyFill="1" applyAlignment="1">
      <alignment horizontal="center" vertical="center"/>
    </xf>
    <xf numFmtId="41" fontId="10" fillId="0" borderId="0" xfId="17" applyNumberFormat="1" applyFont="1" applyFill="1" applyBorder="1" applyAlignment="1">
      <alignment vertical="center"/>
    </xf>
    <xf numFmtId="41" fontId="10" fillId="0" borderId="11" xfId="17" applyNumberFormat="1" applyFont="1" applyFill="1" applyBorder="1" applyAlignment="1">
      <alignment vertical="center"/>
    </xf>
    <xf numFmtId="0" fontId="10" fillId="0" borderId="0" xfId="15" applyFont="1" applyFill="1" applyAlignment="1">
      <alignment vertical="center"/>
    </xf>
    <xf numFmtId="0" fontId="10" fillId="0" borderId="0" xfId="3" applyFont="1" applyFill="1">
      <alignment vertical="center"/>
    </xf>
    <xf numFmtId="0" fontId="10" fillId="0" borderId="13" xfId="25" applyFont="1" applyFill="1" applyBorder="1" applyAlignment="1">
      <alignment horizontal="center" vertical="center" wrapText="1"/>
    </xf>
    <xf numFmtId="0" fontId="14" fillId="0" borderId="0" xfId="14" applyFont="1" applyFill="1" applyAlignment="1">
      <alignment horizontal="center" vertical="center"/>
    </xf>
    <xf numFmtId="41" fontId="10" fillId="0" borderId="0" xfId="3" applyNumberFormat="1" applyFont="1" applyFill="1" applyAlignment="1">
      <alignment horizontal="right" vertical="center"/>
    </xf>
    <xf numFmtId="41" fontId="14" fillId="0" borderId="0" xfId="14" applyNumberFormat="1" applyFont="1" applyFill="1" applyAlignment="1">
      <alignment horizontal="right" vertical="center"/>
    </xf>
    <xf numFmtId="0" fontId="10" fillId="0" borderId="0" xfId="26" applyFont="1" applyFill="1" applyAlignment="1">
      <alignment vertical="center" wrapText="1"/>
    </xf>
    <xf numFmtId="0" fontId="10" fillId="0" borderId="4" xfId="26" applyFont="1" applyFill="1" applyBorder="1" applyAlignment="1">
      <alignment vertical="center" wrapText="1"/>
    </xf>
    <xf numFmtId="0" fontId="10" fillId="0" borderId="4" xfId="3" applyFont="1" applyFill="1" applyBorder="1">
      <alignment vertical="center"/>
    </xf>
    <xf numFmtId="41" fontId="14" fillId="0" borderId="11" xfId="14" applyNumberFormat="1" applyFont="1" applyFill="1" applyBorder="1" applyAlignment="1">
      <alignment horizontal="right" vertical="center"/>
    </xf>
    <xf numFmtId="41" fontId="10" fillId="0" borderId="11" xfId="3" applyNumberFormat="1" applyFont="1" applyFill="1" applyBorder="1" applyAlignment="1">
      <alignment horizontal="right" vertical="center"/>
    </xf>
    <xf numFmtId="38" fontId="10" fillId="0" borderId="0" xfId="3" applyNumberFormat="1" applyFont="1" applyFill="1">
      <alignment vertical="center"/>
    </xf>
    <xf numFmtId="38" fontId="10" fillId="0" borderId="0" xfId="3" applyNumberFormat="1" applyFont="1" applyFill="1" applyAlignment="1">
      <alignment horizontal="right" vertical="center"/>
    </xf>
    <xf numFmtId="41" fontId="10" fillId="0" borderId="13" xfId="3" applyNumberFormat="1" applyFont="1" applyFill="1" applyBorder="1" applyAlignment="1">
      <alignment horizontal="right" vertical="center" wrapText="1" indent="1"/>
    </xf>
    <xf numFmtId="41" fontId="10" fillId="0" borderId="0" xfId="3" applyNumberFormat="1" applyFont="1" applyFill="1" applyAlignment="1">
      <alignment horizontal="right" vertical="center" wrapText="1" indent="1"/>
    </xf>
    <xf numFmtId="0" fontId="10" fillId="0" borderId="3" xfId="3" applyFont="1" applyFill="1" applyBorder="1">
      <alignment vertical="center"/>
    </xf>
    <xf numFmtId="38" fontId="10" fillId="0" borderId="3" xfId="3" applyNumberFormat="1" applyFont="1" applyFill="1" applyBorder="1">
      <alignment vertical="center"/>
    </xf>
    <xf numFmtId="38" fontId="10" fillId="0" borderId="4" xfId="3" applyNumberFormat="1" applyFont="1" applyFill="1" applyBorder="1">
      <alignment vertical="center"/>
    </xf>
    <xf numFmtId="41" fontId="10" fillId="0" borderId="0" xfId="26" applyNumberFormat="1" applyFont="1" applyFill="1" applyAlignment="1">
      <alignment horizontal="right" vertical="center" wrapText="1" indent="1"/>
    </xf>
    <xf numFmtId="41" fontId="10" fillId="0" borderId="11" xfId="3" applyNumberFormat="1" applyFont="1" applyFill="1" applyBorder="1" applyAlignment="1">
      <alignment horizontal="right" vertical="center" wrapText="1" indent="1"/>
    </xf>
    <xf numFmtId="0" fontId="6" fillId="0" borderId="0" xfId="0" applyFont="1" applyBorder="1">
      <alignment vertical="center"/>
    </xf>
    <xf numFmtId="187" fontId="10" fillId="0" borderId="0" xfId="27" applyNumberFormat="1" applyFont="1" applyAlignment="1">
      <alignment horizontal="right" vertical="center" indent="1"/>
    </xf>
    <xf numFmtId="187" fontId="8" fillId="0" borderId="0" xfId="0" applyNumberFormat="1" applyFont="1" applyAlignment="1">
      <alignment horizontal="right" vertical="top" wrapText="1" indent="1"/>
    </xf>
    <xf numFmtId="187" fontId="10" fillId="0" borderId="0" xfId="0" applyNumberFormat="1" applyFont="1" applyAlignment="1">
      <alignment horizontal="right" indent="1"/>
    </xf>
    <xf numFmtId="187" fontId="8" fillId="0" borderId="0" xfId="0" applyNumberFormat="1" applyFont="1" applyAlignment="1">
      <alignment horizontal="right" vertical="center" wrapText="1" indent="1"/>
    </xf>
    <xf numFmtId="187" fontId="8" fillId="0" borderId="0" xfId="0" applyNumberFormat="1" applyFont="1">
      <alignment vertical="center"/>
    </xf>
    <xf numFmtId="187" fontId="10" fillId="0" borderId="0" xfId="0" applyNumberFormat="1" applyFont="1" applyAlignment="1">
      <alignment horizontal="right" vertical="top" wrapText="1" indent="1"/>
    </xf>
    <xf numFmtId="187" fontId="10" fillId="0" borderId="11" xfId="27" applyNumberFormat="1" applyFont="1" applyBorder="1" applyAlignment="1">
      <alignment horizontal="right" vertical="center" indent="1"/>
    </xf>
    <xf numFmtId="187" fontId="10" fillId="0" borderId="11" xfId="0" applyNumberFormat="1" applyFont="1" applyBorder="1" applyAlignment="1">
      <alignment horizontal="right" vertical="top" wrapText="1" indent="1"/>
    </xf>
    <xf numFmtId="187" fontId="10" fillId="0" borderId="11" xfId="0" applyNumberFormat="1" applyFont="1" applyBorder="1" applyAlignment="1">
      <alignment horizontal="right" indent="1"/>
    </xf>
    <xf numFmtId="187" fontId="8" fillId="0" borderId="11" xfId="0" applyNumberFormat="1" applyFont="1" applyBorder="1" applyAlignment="1">
      <alignment horizontal="right" vertical="center" wrapText="1" indent="1"/>
    </xf>
    <xf numFmtId="187" fontId="8" fillId="0" borderId="11" xfId="0" applyNumberFormat="1" applyFont="1" applyBorder="1">
      <alignment vertical="center"/>
    </xf>
    <xf numFmtId="187" fontId="10" fillId="0" borderId="0" xfId="0" applyNumberFormat="1" applyFont="1" applyAlignment="1">
      <alignment horizontal="right" vertical="center" wrapText="1" indent="1"/>
    </xf>
    <xf numFmtId="187" fontId="8" fillId="0" borderId="0" xfId="0" applyNumberFormat="1" applyFont="1" applyAlignment="1">
      <alignment horizontal="right" vertical="center" indent="1"/>
    </xf>
    <xf numFmtId="187" fontId="10" fillId="0" borderId="11" xfId="0" applyNumberFormat="1" applyFont="1" applyBorder="1" applyAlignment="1">
      <alignment horizontal="right" vertical="center" wrapText="1" indent="1"/>
    </xf>
    <xf numFmtId="187" fontId="8" fillId="0" borderId="11" xfId="0" applyNumberFormat="1" applyFont="1" applyBorder="1" applyAlignment="1">
      <alignment horizontal="right" vertical="center" indent="1"/>
    </xf>
    <xf numFmtId="187" fontId="10" fillId="0" borderId="0" xfId="0" applyNumberFormat="1" applyFont="1" applyAlignment="1">
      <alignment horizontal="right"/>
    </xf>
    <xf numFmtId="187" fontId="10" fillId="0" borderId="0" xfId="0" applyNumberFormat="1" applyFont="1" applyAlignment="1">
      <alignment horizontal="right" vertical="center" indent="1"/>
    </xf>
    <xf numFmtId="187" fontId="10" fillId="0" borderId="0" xfId="0" applyNumberFormat="1" applyFont="1" applyBorder="1" applyAlignment="1">
      <alignment horizontal="right" vertical="center" wrapText="1" indent="1"/>
    </xf>
    <xf numFmtId="187" fontId="10" fillId="0" borderId="0" xfId="0" applyNumberFormat="1" applyFont="1" applyBorder="1" applyAlignment="1">
      <alignment horizontal="right" vertical="top" wrapText="1" indent="1"/>
    </xf>
    <xf numFmtId="187" fontId="8" fillId="0" borderId="0" xfId="0" applyNumberFormat="1" applyFont="1" applyBorder="1" applyAlignment="1">
      <alignment horizontal="right" vertical="center" indent="1"/>
    </xf>
    <xf numFmtId="187" fontId="8" fillId="0" borderId="0" xfId="0" applyNumberFormat="1" applyFont="1" applyBorder="1" applyAlignment="1">
      <alignment horizontal="right" vertical="center" wrapText="1" indent="1"/>
    </xf>
    <xf numFmtId="187" fontId="10" fillId="0" borderId="11" xfId="0" applyNumberFormat="1" applyFont="1" applyBorder="1" applyAlignment="1">
      <alignment horizontal="right"/>
    </xf>
    <xf numFmtId="187" fontId="10" fillId="0" borderId="11" xfId="0" applyNumberFormat="1" applyFont="1" applyBorder="1" applyAlignment="1">
      <alignment horizontal="right" vertical="center" indent="1"/>
    </xf>
    <xf numFmtId="187" fontId="8" fillId="0" borderId="0" xfId="0" applyNumberFormat="1" applyFont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187" fontId="8" fillId="0" borderId="11" xfId="0" applyNumberFormat="1" applyFont="1" applyBorder="1" applyAlignment="1">
      <alignment horizontal="right" vertical="center"/>
    </xf>
    <xf numFmtId="187" fontId="8" fillId="0" borderId="11" xfId="0" applyNumberFormat="1" applyFont="1" applyBorder="1" applyAlignment="1">
      <alignment horizontal="right" vertical="top" wrapText="1" indent="1"/>
    </xf>
    <xf numFmtId="187" fontId="8" fillId="0" borderId="0" xfId="0" applyNumberFormat="1" applyFont="1" applyFill="1">
      <alignment vertical="center"/>
    </xf>
    <xf numFmtId="0" fontId="10" fillId="0" borderId="0" xfId="0" applyFont="1" applyFill="1" applyAlignment="1">
      <alignment horizontal="center" vertical="top" wrapText="1"/>
    </xf>
    <xf numFmtId="0" fontId="10" fillId="0" borderId="10" xfId="15" applyFont="1" applyFill="1" applyBorder="1" applyAlignment="1">
      <alignment horizontal="center" vertical="center"/>
    </xf>
    <xf numFmtId="41" fontId="15" fillId="0" borderId="0" xfId="14" applyNumberFormat="1" applyFont="1" applyFill="1" applyAlignment="1">
      <alignment horizontal="right" vertical="center"/>
    </xf>
    <xf numFmtId="41" fontId="8" fillId="0" borderId="11" xfId="3" applyNumberFormat="1" applyFont="1" applyBorder="1" applyAlignment="1">
      <alignment horizontal="right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41" fontId="8" fillId="0" borderId="13" xfId="3" applyNumberFormat="1" applyFont="1" applyBorder="1" applyAlignment="1">
      <alignment horizontal="right" vertical="center"/>
    </xf>
    <xf numFmtId="0" fontId="13" fillId="0" borderId="10" xfId="3" applyFont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49" fontId="10" fillId="0" borderId="10" xfId="4" applyNumberFormat="1" applyFont="1" applyBorder="1" applyAlignment="1">
      <alignment horizontal="center" vertical="center"/>
    </xf>
    <xf numFmtId="0" fontId="10" fillId="0" borderId="0" xfId="6" applyFont="1" applyFill="1" applyAlignment="1">
      <alignment horizontal="left" vertical="center" wrapText="1"/>
    </xf>
    <xf numFmtId="0" fontId="8" fillId="0" borderId="0" xfId="3" applyFont="1" applyFill="1" applyAlignment="1">
      <alignment horizontal="left" vertical="center" wrapText="1"/>
    </xf>
    <xf numFmtId="0" fontId="8" fillId="0" borderId="10" xfId="3" applyFont="1" applyFill="1" applyBorder="1" applyAlignment="1">
      <alignment horizontal="center" vertical="center"/>
    </xf>
    <xf numFmtId="0" fontId="28" fillId="0" borderId="10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41" fontId="6" fillId="0" borderId="0" xfId="3" applyNumberFormat="1" applyFont="1" applyAlignment="1">
      <alignment horizontal="right" vertical="center"/>
    </xf>
    <xf numFmtId="41" fontId="6" fillId="0" borderId="2" xfId="3" applyNumberFormat="1" applyFont="1" applyBorder="1" applyAlignment="1">
      <alignment horizontal="right" vertical="center"/>
    </xf>
    <xf numFmtId="0" fontId="10" fillId="0" borderId="10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0" fillId="0" borderId="11" xfId="15" applyFont="1" applyFill="1" applyBorder="1" applyAlignment="1">
      <alignment horizontal="center" vertical="center"/>
    </xf>
    <xf numFmtId="0" fontId="10" fillId="0" borderId="10" xfId="15" applyFont="1" applyFill="1" applyBorder="1" applyAlignment="1">
      <alignment horizontal="center" vertical="center"/>
    </xf>
    <xf numFmtId="0" fontId="13" fillId="0" borderId="0" xfId="3" applyFont="1">
      <alignment vertical="center"/>
    </xf>
    <xf numFmtId="0" fontId="8" fillId="0" borderId="0" xfId="7" applyFont="1" applyFill="1" applyAlignment="1">
      <alignment horizontal="distributed" vertical="center" wrapText="1"/>
    </xf>
    <xf numFmtId="0" fontId="14" fillId="0" borderId="11" xfId="7" applyFont="1" applyFill="1" applyBorder="1" applyAlignment="1">
      <alignment horizontal="distributed" vertical="center" wrapText="1"/>
    </xf>
    <xf numFmtId="0" fontId="8" fillId="0" borderId="0" xfId="3" applyFont="1" applyFill="1" applyBorder="1">
      <alignment vertical="center"/>
    </xf>
    <xf numFmtId="0" fontId="62" fillId="0" borderId="0" xfId="7" applyFont="1" applyFill="1" applyAlignment="1">
      <alignment horizontal="distributed" vertical="center" wrapText="1"/>
    </xf>
    <xf numFmtId="41" fontId="6" fillId="0" borderId="10" xfId="3" applyNumberFormat="1" applyFont="1" applyBorder="1" applyAlignment="1">
      <alignment horizontal="center" vertical="center"/>
    </xf>
    <xf numFmtId="43" fontId="6" fillId="0" borderId="10" xfId="3" applyNumberFormat="1" applyFont="1" applyBorder="1" applyAlignment="1">
      <alignment horizontal="center" vertical="center"/>
    </xf>
    <xf numFmtId="41" fontId="6" fillId="0" borderId="2" xfId="3" applyNumberFormat="1" applyFont="1" applyBorder="1" applyAlignment="1">
      <alignment horizontal="left" vertical="center"/>
    </xf>
    <xf numFmtId="0" fontId="10" fillId="0" borderId="0" xfId="3" applyFont="1" applyAlignment="1">
      <alignment horizontal="right" vertical="top"/>
    </xf>
    <xf numFmtId="0" fontId="10" fillId="0" borderId="0" xfId="3" applyFont="1" applyAlignment="1">
      <alignment horizontal="right" vertical="top" wrapText="1"/>
    </xf>
    <xf numFmtId="0" fontId="38" fillId="0" borderId="0" xfId="3" applyFont="1" applyAlignment="1">
      <alignment vertical="top"/>
    </xf>
    <xf numFmtId="0" fontId="10" fillId="0" borderId="11" xfId="14" applyFont="1" applyBorder="1" applyAlignment="1">
      <alignment horizontal="distributed" vertical="center"/>
    </xf>
    <xf numFmtId="41" fontId="10" fillId="0" borderId="18" xfId="3" applyNumberFormat="1" applyFont="1" applyFill="1" applyBorder="1" applyAlignment="1">
      <alignment horizontal="right" vertical="center"/>
    </xf>
    <xf numFmtId="0" fontId="42" fillId="0" borderId="0" xfId="21" quotePrefix="1" applyFont="1" applyAlignment="1">
      <alignment horizontal="left" vertical="center"/>
    </xf>
    <xf numFmtId="0" fontId="39" fillId="0" borderId="0" xfId="25" applyFont="1" applyFill="1" applyAlignment="1">
      <alignment vertical="center" wrapText="1"/>
    </xf>
    <xf numFmtId="0" fontId="13" fillId="0" borderId="0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0" fillId="0" borderId="0" xfId="4" applyFont="1" applyBorder="1" applyAlignment="1">
      <alignment horizontal="left" vertical="center"/>
    </xf>
    <xf numFmtId="0" fontId="13" fillId="0" borderId="0" xfId="3" applyFont="1" applyBorder="1" applyAlignment="1">
      <alignment horizontal="right" vertical="distributed"/>
    </xf>
    <xf numFmtId="177" fontId="13" fillId="0" borderId="13" xfId="3" applyNumberFormat="1" applyFont="1" applyBorder="1" applyAlignment="1">
      <alignment horizontal="right" vertical="center"/>
    </xf>
    <xf numFmtId="41" fontId="8" fillId="0" borderId="13" xfId="3" quotePrefix="1" applyNumberFormat="1" applyFont="1" applyBorder="1" applyAlignment="1">
      <alignment horizontal="right" vertical="center"/>
    </xf>
    <xf numFmtId="41" fontId="8" fillId="0" borderId="13" xfId="3" applyNumberFormat="1" applyFont="1" applyBorder="1" applyAlignment="1">
      <alignment horizontal="right" vertical="center"/>
    </xf>
    <xf numFmtId="10" fontId="13" fillId="0" borderId="13" xfId="3" quotePrefix="1" applyNumberFormat="1" applyFont="1" applyBorder="1" applyAlignment="1">
      <alignment horizontal="right" vertical="center"/>
    </xf>
    <xf numFmtId="0" fontId="18" fillId="0" borderId="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6" fillId="0" borderId="13" xfId="3" applyFont="1" applyBorder="1" applyAlignment="1">
      <alignment horizontal="right" vertical="center"/>
    </xf>
    <xf numFmtId="0" fontId="13" fillId="0" borderId="10" xfId="3" applyFont="1" applyBorder="1" applyAlignment="1">
      <alignment horizontal="center" vertical="center"/>
    </xf>
    <xf numFmtId="0" fontId="13" fillId="0" borderId="0" xfId="3" applyFont="1" applyBorder="1" applyAlignment="1">
      <alignment horizontal="right" vertical="center"/>
    </xf>
    <xf numFmtId="177" fontId="13" fillId="0" borderId="0" xfId="3" applyNumberFormat="1" applyFont="1" applyBorder="1" applyAlignment="1">
      <alignment horizontal="right" vertical="center"/>
    </xf>
    <xf numFmtId="41" fontId="8" fillId="0" borderId="0" xfId="3" quotePrefix="1" applyNumberFormat="1" applyFont="1" applyBorder="1" applyAlignment="1">
      <alignment horizontal="right" vertical="center"/>
    </xf>
    <xf numFmtId="41" fontId="8" fillId="0" borderId="0" xfId="3" applyNumberFormat="1" applyFont="1" applyBorder="1" applyAlignment="1">
      <alignment horizontal="right" vertical="center"/>
    </xf>
    <xf numFmtId="10" fontId="13" fillId="0" borderId="0" xfId="3" quotePrefix="1" applyNumberFormat="1" applyFont="1" applyBorder="1" applyAlignment="1">
      <alignment horizontal="right" vertical="center"/>
    </xf>
    <xf numFmtId="0" fontId="10" fillId="0" borderId="10" xfId="5" applyFont="1" applyFill="1" applyBorder="1" applyAlignment="1">
      <alignment horizontal="distributed" vertical="center" indent="4"/>
    </xf>
    <xf numFmtId="0" fontId="41" fillId="0" borderId="0" xfId="3" applyFont="1" applyFill="1" applyAlignment="1">
      <alignment horizontal="left" vertical="center"/>
    </xf>
    <xf numFmtId="0" fontId="13" fillId="0" borderId="11" xfId="3" applyFont="1" applyBorder="1" applyAlignment="1">
      <alignment horizontal="right" vertical="center"/>
    </xf>
    <xf numFmtId="178" fontId="13" fillId="0" borderId="11" xfId="3" applyNumberFormat="1" applyFont="1" applyBorder="1" applyAlignment="1">
      <alignment horizontal="right" vertical="center"/>
    </xf>
    <xf numFmtId="41" fontId="8" fillId="0" borderId="11" xfId="3" quotePrefix="1" applyNumberFormat="1" applyFont="1" applyBorder="1" applyAlignment="1">
      <alignment horizontal="right" vertical="center"/>
    </xf>
    <xf numFmtId="41" fontId="8" fillId="0" borderId="11" xfId="3" applyNumberFormat="1" applyFont="1" applyBorder="1" applyAlignment="1">
      <alignment horizontal="right" vertical="center"/>
    </xf>
    <xf numFmtId="0" fontId="18" fillId="0" borderId="0" xfId="3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13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50" fillId="0" borderId="0" xfId="3" applyFont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distributed" vertical="center" indent="4"/>
    </xf>
    <xf numFmtId="0" fontId="10" fillId="0" borderId="13" xfId="4" applyFont="1" applyBorder="1" applyAlignment="1">
      <alignment horizontal="center" vertical="center"/>
    </xf>
    <xf numFmtId="0" fontId="10" fillId="0" borderId="0" xfId="4" quotePrefix="1" applyFont="1" applyAlignment="1">
      <alignment horizontal="center" vertical="center"/>
    </xf>
    <xf numFmtId="0" fontId="10" fillId="0" borderId="11" xfId="4" quotePrefix="1" applyFont="1" applyBorder="1" applyAlignment="1">
      <alignment horizontal="center" vertical="center"/>
    </xf>
    <xf numFmtId="49" fontId="10" fillId="0" borderId="7" xfId="4" applyNumberFormat="1" applyFont="1" applyBorder="1" applyAlignment="1">
      <alignment horizontal="center" vertical="center"/>
    </xf>
    <xf numFmtId="49" fontId="10" fillId="0" borderId="10" xfId="4" applyNumberFormat="1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49" fontId="10" fillId="0" borderId="5" xfId="4" applyNumberFormat="1" applyFont="1" applyBorder="1" applyAlignment="1">
      <alignment horizontal="center" vertical="center"/>
    </xf>
    <xf numFmtId="49" fontId="10" fillId="0" borderId="1" xfId="4" applyNumberFormat="1" applyFont="1" applyBorder="1" applyAlignment="1">
      <alignment horizontal="center" vertical="center"/>
    </xf>
    <xf numFmtId="49" fontId="10" fillId="0" borderId="13" xfId="4" applyNumberFormat="1" applyFont="1" applyBorder="1" applyAlignment="1">
      <alignment horizontal="center" vertical="center"/>
    </xf>
    <xf numFmtId="49" fontId="10" fillId="0" borderId="11" xfId="4" applyNumberFormat="1" applyFont="1" applyBorder="1" applyAlignment="1">
      <alignment horizontal="center" vertical="center"/>
    </xf>
    <xf numFmtId="0" fontId="50" fillId="0" borderId="0" xfId="3" applyFont="1" applyFill="1" applyAlignment="1">
      <alignment horizontal="center" vertical="center"/>
    </xf>
    <xf numFmtId="0" fontId="10" fillId="0" borderId="0" xfId="6" applyFont="1" applyFill="1" applyAlignment="1">
      <alignment horizontal="left" vertical="center" wrapText="1"/>
    </xf>
    <xf numFmtId="0" fontId="6" fillId="0" borderId="11" xfId="3" applyFont="1" applyFill="1" applyBorder="1" applyAlignment="1">
      <alignment horizontal="right" vertical="center"/>
    </xf>
    <xf numFmtId="0" fontId="8" fillId="0" borderId="0" xfId="3" applyFont="1" applyFill="1" applyAlignment="1">
      <alignment horizontal="left" vertical="center" wrapText="1"/>
    </xf>
    <xf numFmtId="0" fontId="6" fillId="0" borderId="10" xfId="3" applyFont="1" applyFill="1" applyBorder="1" applyAlignment="1">
      <alignment horizontal="center" vertical="center"/>
    </xf>
    <xf numFmtId="0" fontId="42" fillId="0" borderId="13" xfId="4" applyFont="1" applyBorder="1" applyAlignment="1">
      <alignment horizontal="left" vertical="top" wrapText="1"/>
    </xf>
    <xf numFmtId="0" fontId="42" fillId="0" borderId="0" xfId="4" applyFont="1" applyAlignment="1">
      <alignment horizontal="left" vertical="top"/>
    </xf>
    <xf numFmtId="0" fontId="18" fillId="0" borderId="0" xfId="3" applyFont="1" applyAlignment="1">
      <alignment horizontal="center" vertical="center"/>
    </xf>
    <xf numFmtId="0" fontId="29" fillId="0" borderId="13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/>
    </xf>
    <xf numFmtId="0" fontId="35" fillId="0" borderId="11" xfId="3" applyFont="1" applyBorder="1" applyAlignment="1">
      <alignment horizontal="center" vertical="center"/>
    </xf>
    <xf numFmtId="0" fontId="31" fillId="0" borderId="0" xfId="4" quotePrefix="1" applyFont="1" applyAlignment="1">
      <alignment horizontal="left" vertical="top" wrapText="1"/>
    </xf>
    <xf numFmtId="0" fontId="30" fillId="0" borderId="0" xfId="4" quotePrefix="1" applyFont="1" applyAlignment="1">
      <alignment horizontal="left" vertical="top"/>
    </xf>
    <xf numFmtId="0" fontId="28" fillId="0" borderId="13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41" fontId="6" fillId="0" borderId="2" xfId="3" applyNumberFormat="1" applyFont="1" applyBorder="1" applyAlignment="1">
      <alignment horizontal="right" vertical="center"/>
    </xf>
    <xf numFmtId="41" fontId="6" fillId="0" borderId="0" xfId="3" applyNumberFormat="1" applyFont="1" applyAlignment="1">
      <alignment horizontal="right" vertical="center"/>
    </xf>
    <xf numFmtId="0" fontId="6" fillId="0" borderId="10" xfId="3" applyFont="1" applyBorder="1" applyAlignment="1">
      <alignment horizontal="center" vertical="center"/>
    </xf>
    <xf numFmtId="0" fontId="6" fillId="0" borderId="2" xfId="3" applyFont="1" applyBorder="1" applyAlignment="1">
      <alignment horizontal="distributed" vertical="center" indent="1"/>
    </xf>
    <xf numFmtId="0" fontId="6" fillId="0" borderId="0" xfId="3" applyFont="1" applyAlignment="1">
      <alignment horizontal="distributed" vertical="center" indent="1"/>
    </xf>
    <xf numFmtId="0" fontId="42" fillId="0" borderId="0" xfId="4" applyFont="1" applyAlignment="1">
      <alignment horizontal="left" vertical="top" wrapText="1"/>
    </xf>
    <xf numFmtId="41" fontId="6" fillId="0" borderId="11" xfId="3" applyNumberFormat="1" applyFont="1" applyBorder="1" applyAlignment="1">
      <alignment horizontal="right" vertical="center"/>
    </xf>
    <xf numFmtId="0" fontId="14" fillId="0" borderId="4" xfId="29" applyFont="1" applyBorder="1" applyAlignment="1">
      <alignment horizontal="center" vertical="distributed" textRotation="255" indent="1"/>
    </xf>
    <xf numFmtId="0" fontId="42" fillId="0" borderId="0" xfId="4" applyFont="1" applyAlignment="1">
      <alignment horizontal="left" vertical="center"/>
    </xf>
    <xf numFmtId="0" fontId="6" fillId="0" borderId="0" xfId="3" applyFont="1" applyAlignment="1">
      <alignment horizontal="right" vertical="center"/>
    </xf>
    <xf numFmtId="0" fontId="6" fillId="0" borderId="4" xfId="3" applyFont="1" applyBorder="1" applyAlignment="1">
      <alignment horizontal="center" vertical="center" wrapText="1"/>
    </xf>
    <xf numFmtId="0" fontId="6" fillId="0" borderId="4" xfId="3" applyFont="1" applyBorder="1">
      <alignment vertical="center"/>
    </xf>
    <xf numFmtId="0" fontId="6" fillId="0" borderId="13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distributed" vertical="center" indent="2"/>
    </xf>
    <xf numFmtId="0" fontId="69" fillId="0" borderId="0" xfId="42" applyFont="1" applyAlignment="1">
      <alignment horizontal="center" vertical="center"/>
    </xf>
    <xf numFmtId="0" fontId="6" fillId="0" borderId="0" xfId="42" applyFont="1" applyAlignment="1">
      <alignment horizontal="left" vertical="top" wrapText="1"/>
    </xf>
    <xf numFmtId="0" fontId="6" fillId="0" borderId="0" xfId="42" applyFont="1" applyAlignment="1">
      <alignment horizontal="left" vertical="center" wrapText="1"/>
    </xf>
    <xf numFmtId="0" fontId="41" fillId="0" borderId="13" xfId="4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3" xfId="4" applyFont="1" applyBorder="1" applyAlignment="1">
      <alignment horizontal="left" vertical="center" wrapText="1"/>
    </xf>
    <xf numFmtId="0" fontId="10" fillId="0" borderId="0" xfId="4" applyFont="1" applyAlignment="1">
      <alignment horizontal="left" vertical="top" wrapText="1"/>
    </xf>
    <xf numFmtId="0" fontId="10" fillId="0" borderId="10" xfId="5" applyFont="1" applyBorder="1" applyAlignment="1">
      <alignment horizontal="center" vertical="center"/>
    </xf>
    <xf numFmtId="0" fontId="10" fillId="0" borderId="17" xfId="5" applyFont="1" applyBorder="1" applyAlignment="1">
      <alignment horizontal="center" vertical="center"/>
    </xf>
    <xf numFmtId="0" fontId="10" fillId="0" borderId="16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10" fillId="0" borderId="13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15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3" fillId="0" borderId="0" xfId="3" applyFont="1" applyFill="1" applyAlignment="1">
      <alignment horizontal="center" vertical="center" textRotation="255"/>
    </xf>
    <xf numFmtId="0" fontId="13" fillId="0" borderId="11" xfId="3" applyFont="1" applyFill="1" applyBorder="1" applyAlignment="1">
      <alignment horizontal="center" vertical="center" textRotation="255"/>
    </xf>
    <xf numFmtId="0" fontId="10" fillId="0" borderId="0" xfId="15" applyFont="1" applyFill="1" applyAlignment="1">
      <alignment horizontal="center" vertical="center" textRotation="255"/>
    </xf>
    <xf numFmtId="0" fontId="10" fillId="0" borderId="13" xfId="15" applyFont="1" applyFill="1" applyBorder="1" applyAlignment="1">
      <alignment horizontal="center" vertical="center" textRotation="255"/>
    </xf>
    <xf numFmtId="0" fontId="10" fillId="0" borderId="11" xfId="15" applyFont="1" applyFill="1" applyBorder="1" applyAlignment="1">
      <alignment horizontal="center" vertical="center" textRotation="255"/>
    </xf>
    <xf numFmtId="0" fontId="39" fillId="0" borderId="13" xfId="15" applyFont="1" applyFill="1" applyBorder="1" applyAlignment="1">
      <alignment horizontal="left" vertical="center" wrapText="1"/>
    </xf>
    <xf numFmtId="0" fontId="10" fillId="0" borderId="10" xfId="15" applyFont="1" applyFill="1" applyBorder="1" applyAlignment="1">
      <alignment horizontal="center" vertical="center" wrapText="1"/>
    </xf>
    <xf numFmtId="0" fontId="18" fillId="0" borderId="11" xfId="15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 textRotation="255"/>
    </xf>
    <xf numFmtId="0" fontId="10" fillId="0" borderId="13" xfId="15" applyFont="1" applyFill="1" applyBorder="1" applyAlignment="1">
      <alignment horizontal="center" vertical="center"/>
    </xf>
    <xf numFmtId="0" fontId="10" fillId="0" borderId="0" xfId="15" applyFont="1" applyFill="1" applyBorder="1" applyAlignment="1">
      <alignment horizontal="center" vertical="center"/>
    </xf>
    <xf numFmtId="0" fontId="10" fillId="0" borderId="10" xfId="15" applyFont="1" applyFill="1" applyBorder="1" applyAlignment="1">
      <alignment horizontal="center" vertical="center"/>
    </xf>
    <xf numFmtId="0" fontId="10" fillId="0" borderId="13" xfId="15" applyFont="1" applyFill="1" applyBorder="1" applyAlignment="1">
      <alignment horizontal="left" vertical="center"/>
    </xf>
    <xf numFmtId="0" fontId="18" fillId="0" borderId="0" xfId="15" applyFont="1" applyFill="1" applyAlignment="1">
      <alignment horizontal="center" vertical="center"/>
    </xf>
    <xf numFmtId="0" fontId="10" fillId="0" borderId="13" xfId="18" quotePrefix="1" applyFont="1" applyFill="1" applyBorder="1" applyAlignment="1">
      <alignment horizontal="center" vertical="center" wrapText="1"/>
    </xf>
    <xf numFmtId="0" fontId="10" fillId="0" borderId="0" xfId="18" quotePrefix="1" applyFont="1" applyFill="1" applyAlignment="1">
      <alignment horizontal="center" vertical="center"/>
    </xf>
    <xf numFmtId="0" fontId="10" fillId="0" borderId="0" xfId="15" applyFont="1" applyFill="1" applyAlignment="1">
      <alignment horizontal="left" vertical="center"/>
    </xf>
    <xf numFmtId="0" fontId="18" fillId="0" borderId="0" xfId="19" applyFont="1" applyAlignment="1">
      <alignment horizontal="center" vertical="center"/>
    </xf>
    <xf numFmtId="0" fontId="42" fillId="0" borderId="0" xfId="21" quotePrefix="1" applyFont="1" applyAlignment="1">
      <alignment horizontal="left" wrapText="1"/>
    </xf>
    <xf numFmtId="0" fontId="18" fillId="0" borderId="0" xfId="25" applyFont="1" applyFill="1" applyAlignment="1">
      <alignment horizontal="center" vertical="center" wrapText="1"/>
    </xf>
    <xf numFmtId="0" fontId="56" fillId="0" borderId="11" xfId="26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1" fillId="0" borderId="13" xfId="0" applyFont="1" applyBorder="1" applyAlignment="1">
      <alignment horizontal="left" vertical="top" wrapText="1"/>
    </xf>
    <xf numFmtId="0" fontId="41" fillId="0" borderId="13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59" fillId="0" borderId="0" xfId="3" applyFont="1" applyAlignment="1">
      <alignment horizontal="center" vertical="center"/>
    </xf>
    <xf numFmtId="0" fontId="13" fillId="0" borderId="0" xfId="3" applyFont="1" applyAlignment="1">
      <alignment vertical="top" wrapText="1"/>
    </xf>
    <xf numFmtId="0" fontId="13" fillId="0" borderId="0" xfId="3" applyFont="1" applyAlignment="1">
      <alignment vertical="top"/>
    </xf>
  </cellXfs>
  <cellStyles count="45">
    <cellStyle name="Normal 14" xfId="43"/>
    <cellStyle name="Normal 2" xfId="36"/>
    <cellStyle name="Normal_1-2" xfId="27"/>
    <cellStyle name="Tusental (0)_083" xfId="37"/>
    <cellStyle name="Valuta (0)_083" xfId="39"/>
    <cellStyle name="Valuta 2" xfId="38"/>
    <cellStyle name="Valuta 3" xfId="40"/>
    <cellStyle name="一般" xfId="0" builtinId="0"/>
    <cellStyle name="一般 2" xfId="5"/>
    <cellStyle name="一般 2 2" xfId="33"/>
    <cellStyle name="一般 2 3" xfId="7"/>
    <cellStyle name="一般 3" xfId="3"/>
    <cellStyle name="一般 4" xfId="6"/>
    <cellStyle name="一般 4 2" xfId="24"/>
    <cellStyle name="一般 5" xfId="34"/>
    <cellStyle name="一般 5 2" xfId="20"/>
    <cellStyle name="一般 6" xfId="35"/>
    <cellStyle name="一般 6 2" xfId="28"/>
    <cellStyle name="一般 7" xfId="42"/>
    <cellStyle name="一般_223" xfId="18"/>
    <cellStyle name="一般_C01_C2-2-56-C2-2-57_101" xfId="26"/>
    <cellStyle name="一般_C3-3-1-(99)" xfId="29"/>
    <cellStyle name="一般_d-1" xfId="21"/>
    <cellStyle name="一般_p124-133" xfId="23"/>
    <cellStyle name="一般_月報(empty)" xfId="14"/>
    <cellStyle name="一般_表1-1-1-表1-3-4" xfId="4"/>
    <cellStyle name="一般_表2-2-20~表2-2-29_a" xfId="25"/>
    <cellStyle name="一般_表2-2-30~40" xfId="15"/>
    <cellStyle name="一般_表2-2-41~51" xfId="13"/>
    <cellStyle name="一般_表3-1-01~10" xfId="22"/>
    <cellStyle name="一般_表3-1-11~23" xfId="19"/>
    <cellStyle name="千分位" xfId="1" builtinId="3"/>
    <cellStyle name="千分位 2" xfId="9"/>
    <cellStyle name="千分位 5 2" xfId="16"/>
    <cellStyle name="千分位 6 2" xfId="10"/>
    <cellStyle name="千分位 7" xfId="8"/>
    <cellStyle name="千分位 7 2" xfId="30"/>
    <cellStyle name="千分位 9" xfId="17"/>
    <cellStyle name="千分位[0] 2" xfId="31"/>
    <cellStyle name="內文" xfId="12"/>
    <cellStyle name="貨幣" xfId="2" builtinId="4"/>
    <cellStyle name="貨幣[0]_Module4" xfId="32"/>
    <cellStyle name="超連結" xfId="11" builtinId="8"/>
    <cellStyle name="超連結 2" xfId="41"/>
    <cellStyle name="標準_検挙件数" xfId="4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B58"/>
  <sheetViews>
    <sheetView showGridLines="0" tabSelected="1" zoomScaleNormal="100" zoomScalePageLayoutView="120" workbookViewId="0">
      <selection activeCell="C71" sqref="C71"/>
    </sheetView>
  </sheetViews>
  <sheetFormatPr defaultColWidth="9" defaultRowHeight="15.75"/>
  <cols>
    <col min="1" max="4" width="9" style="1" customWidth="1"/>
    <col min="5" max="6" width="13.5" style="1" customWidth="1"/>
    <col min="7" max="7" width="9.5" style="1" bestFit="1" customWidth="1"/>
    <col min="8" max="9" width="9.5" style="1" customWidth="1"/>
    <col min="10" max="11" width="9.125" style="1" customWidth="1"/>
    <col min="12" max="12" width="9" style="1"/>
    <col min="13" max="13" width="12.875" style="1" customWidth="1"/>
    <col min="14" max="17" width="9" style="1"/>
    <col min="18" max="18" width="9" style="1" customWidth="1"/>
    <col min="19" max="19" width="12.875" style="1" customWidth="1"/>
    <col min="20" max="20" width="10.625" style="1" bestFit="1" customWidth="1"/>
    <col min="21" max="21" width="9.5" style="1" bestFit="1" customWidth="1"/>
    <col min="22" max="22" width="9.5" style="1" hidden="1" customWidth="1"/>
    <col min="23" max="25" width="9" style="1" hidden="1" customWidth="1"/>
    <col min="26" max="26" width="9" style="1" customWidth="1"/>
    <col min="27" max="16384" width="9" style="1"/>
  </cols>
  <sheetData>
    <row r="1" spans="1:25" ht="20.25">
      <c r="D1" s="397" t="s">
        <v>339</v>
      </c>
      <c r="E1" s="397"/>
      <c r="F1" s="398"/>
      <c r="G1" s="398"/>
      <c r="H1" s="398"/>
      <c r="I1" s="398"/>
      <c r="J1" s="398"/>
      <c r="K1" s="398"/>
      <c r="L1" s="398"/>
      <c r="M1" s="398"/>
      <c r="N1" s="397"/>
      <c r="O1" s="397"/>
      <c r="P1" s="397"/>
    </row>
    <row r="2" spans="1:25" ht="18.75" customHeight="1">
      <c r="C2" s="399"/>
      <c r="D2" s="399"/>
      <c r="E2" s="399"/>
      <c r="F2" s="400" t="s">
        <v>377</v>
      </c>
      <c r="G2" s="400"/>
      <c r="H2" s="400"/>
      <c r="I2" s="400"/>
      <c r="J2" s="400" t="s">
        <v>378</v>
      </c>
      <c r="K2" s="400"/>
      <c r="L2" s="400"/>
      <c r="M2" s="400"/>
      <c r="N2" s="400" t="s">
        <v>379</v>
      </c>
      <c r="O2" s="400"/>
      <c r="P2" s="400"/>
      <c r="Q2" s="400"/>
      <c r="V2" s="1" t="s">
        <v>380</v>
      </c>
      <c r="W2" s="1" t="s">
        <v>340</v>
      </c>
      <c r="X2" s="1" t="s">
        <v>381</v>
      </c>
      <c r="Y2" s="1" t="s">
        <v>341</v>
      </c>
    </row>
    <row r="3" spans="1:25" ht="18.75" customHeight="1">
      <c r="C3" s="392" t="s">
        <v>382</v>
      </c>
      <c r="D3" s="392"/>
      <c r="E3" s="392"/>
      <c r="F3" s="393">
        <v>243082</v>
      </c>
      <c r="G3" s="393"/>
      <c r="H3" s="393"/>
      <c r="I3" s="393"/>
      <c r="J3" s="394" t="str">
        <f>CONCATENATE(TEXT(F3-V3,"#,#00")," ","(",TEXT(W3,"0.00"),"%",")")</f>
        <v>-16,631 (-6.40%)</v>
      </c>
      <c r="K3" s="395"/>
      <c r="L3" s="395"/>
      <c r="M3" s="395"/>
      <c r="N3" s="396" t="str">
        <f>CONCATENATE(TEXT(F3-X3,"#,#00")," ","(",TEXT(Y3,"0.00"),"%",")")</f>
        <v>-74,274 (-23.40%)</v>
      </c>
      <c r="O3" s="396"/>
      <c r="P3" s="396"/>
      <c r="Q3" s="396"/>
      <c r="V3" s="34">
        <v>259713</v>
      </c>
      <c r="W3" s="75">
        <f>(F3-V3)/V3*100</f>
        <v>-6.4036070585607963</v>
      </c>
      <c r="X3" s="12">
        <v>317356</v>
      </c>
      <c r="Y3" s="75">
        <f>(F3-X3)/X3*100</f>
        <v>-23.404000554582236</v>
      </c>
    </row>
    <row r="4" spans="1:25" ht="18.75" customHeight="1">
      <c r="C4" s="401" t="s">
        <v>383</v>
      </c>
      <c r="D4" s="401"/>
      <c r="E4" s="401"/>
      <c r="F4" s="402">
        <v>240117</v>
      </c>
      <c r="G4" s="402"/>
      <c r="H4" s="402"/>
      <c r="I4" s="402"/>
      <c r="J4" s="403" t="str">
        <f t="shared" ref="J4:J5" si="0">CONCATENATE(TEXT(F4-V4,"#,#00")," ","(",TEXT(W4,"0.00"),"%",")")</f>
        <v>-13,624 (-5.37%)</v>
      </c>
      <c r="K4" s="404"/>
      <c r="L4" s="404"/>
      <c r="M4" s="404"/>
      <c r="N4" s="405" t="str">
        <f t="shared" ref="N4:N5" si="1">CONCATENATE(TEXT(F4-X4,"#,#00")," ","(",TEXT(Y4,"0.00"),"%",")")</f>
        <v>-26,395 (-9.90%)</v>
      </c>
      <c r="O4" s="405"/>
      <c r="P4" s="405"/>
      <c r="Q4" s="405"/>
      <c r="V4" s="34">
        <v>253741</v>
      </c>
      <c r="W4" s="75">
        <f t="shared" ref="W4:W6" si="2">(F4-V4)/V4*100</f>
        <v>-5.3692544760208243</v>
      </c>
      <c r="X4" s="12">
        <v>266512</v>
      </c>
      <c r="Y4" s="75">
        <f t="shared" ref="Y4:Y6" si="3">(F4-X4)/X4*100</f>
        <v>-9.9038692441616138</v>
      </c>
    </row>
    <row r="5" spans="1:25" ht="18.75" customHeight="1">
      <c r="C5" s="401" t="s">
        <v>384</v>
      </c>
      <c r="D5" s="401"/>
      <c r="E5" s="401"/>
      <c r="F5" s="402">
        <v>265221</v>
      </c>
      <c r="G5" s="402"/>
      <c r="H5" s="402"/>
      <c r="I5" s="402"/>
      <c r="J5" s="403" t="str">
        <f t="shared" si="0"/>
        <v>-16,590 (-5.89%)</v>
      </c>
      <c r="K5" s="404"/>
      <c r="L5" s="404"/>
      <c r="M5" s="404"/>
      <c r="N5" s="405" t="str">
        <f t="shared" si="1"/>
        <v>3,163 (1.21%)</v>
      </c>
      <c r="O5" s="405"/>
      <c r="P5" s="405"/>
      <c r="Q5" s="405"/>
      <c r="V5" s="34">
        <v>281811</v>
      </c>
      <c r="W5" s="75">
        <f t="shared" si="2"/>
        <v>-5.8869242151654833</v>
      </c>
      <c r="X5" s="12">
        <v>262058</v>
      </c>
      <c r="Y5" s="75">
        <f t="shared" si="3"/>
        <v>1.2069847133077409</v>
      </c>
    </row>
    <row r="6" spans="1:25" ht="18.75" customHeight="1">
      <c r="C6" s="408" t="s">
        <v>385</v>
      </c>
      <c r="D6" s="408"/>
      <c r="E6" s="408"/>
      <c r="F6" s="409">
        <v>1035.79</v>
      </c>
      <c r="G6" s="409"/>
      <c r="H6" s="409"/>
      <c r="I6" s="409"/>
      <c r="J6" s="410" t="str">
        <f>CONCATENATE(TEXT(F6-V6,"#,#00.00")," ","(",TEXT(W6,"0.00"),"%",")")</f>
        <v>-65.52 (-5.95%)</v>
      </c>
      <c r="K6" s="411"/>
      <c r="L6" s="411"/>
      <c r="M6" s="411"/>
      <c r="N6" s="410" t="str">
        <f>CONCATENATE(TEXT(F6-X6,"#,#00.00")," ","(",TEXT(Y6,"0.00"),"%",")")</f>
        <v>-327.99 (-24.05%)</v>
      </c>
      <c r="O6" s="411"/>
      <c r="P6" s="411"/>
      <c r="Q6" s="411"/>
      <c r="V6" s="179">
        <v>1101.31</v>
      </c>
      <c r="W6" s="75">
        <f t="shared" si="2"/>
        <v>-5.9492785864107276</v>
      </c>
      <c r="X6" s="180">
        <v>1363.78</v>
      </c>
      <c r="Y6" s="75">
        <f t="shared" si="3"/>
        <v>-24.050066726304831</v>
      </c>
    </row>
    <row r="7" spans="1:25">
      <c r="C7" s="8" t="s">
        <v>386</v>
      </c>
      <c r="E7" s="374"/>
      <c r="F7" s="374"/>
      <c r="G7" s="374"/>
      <c r="H7" s="374"/>
      <c r="I7" s="374"/>
      <c r="J7" s="181"/>
    </row>
    <row r="8" spans="1:25" s="6" customFormat="1" ht="20.25" customHeight="1">
      <c r="C8" s="182" t="s">
        <v>387</v>
      </c>
      <c r="E8" s="183"/>
      <c r="F8" s="182"/>
      <c r="G8" s="182"/>
      <c r="H8" s="182"/>
      <c r="I8" s="182"/>
      <c r="J8" s="184"/>
    </row>
    <row r="9" spans="1:25" s="6" customFormat="1">
      <c r="C9" s="182" t="s">
        <v>342</v>
      </c>
      <c r="E9" s="182"/>
      <c r="F9" s="182"/>
      <c r="G9" s="182"/>
      <c r="H9" s="178"/>
      <c r="I9" s="178"/>
      <c r="J9" s="178"/>
      <c r="K9" s="178"/>
      <c r="L9" s="178"/>
      <c r="M9" s="178"/>
    </row>
    <row r="10" spans="1:25" s="6" customFormat="1" ht="19.5" customHeight="1">
      <c r="C10" s="182" t="s">
        <v>388</v>
      </c>
      <c r="E10" s="182"/>
      <c r="F10" s="182"/>
      <c r="G10" s="182"/>
      <c r="H10" s="182"/>
      <c r="I10" s="182"/>
      <c r="J10" s="185"/>
    </row>
    <row r="11" spans="1:25" ht="17.25" customHeight="1">
      <c r="D11" s="182"/>
      <c r="E11" s="182"/>
      <c r="F11" s="182"/>
      <c r="G11" s="182"/>
      <c r="H11" s="182"/>
      <c r="I11" s="182"/>
      <c r="J11" s="186"/>
    </row>
    <row r="13" spans="1:25" ht="20.25">
      <c r="A13" s="412" t="s">
        <v>389</v>
      </c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</row>
    <row r="14" spans="1:25">
      <c r="A14" s="413"/>
      <c r="B14" s="413" t="s">
        <v>390</v>
      </c>
      <c r="C14" s="413"/>
      <c r="D14" s="413"/>
      <c r="E14" s="413"/>
      <c r="F14" s="413"/>
      <c r="G14" s="413"/>
      <c r="H14" s="415" t="s">
        <v>391</v>
      </c>
      <c r="I14" s="413"/>
      <c r="J14" s="413"/>
      <c r="K14" s="413"/>
      <c r="L14" s="413"/>
      <c r="M14" s="413"/>
      <c r="N14" s="415" t="s">
        <v>392</v>
      </c>
      <c r="O14" s="413"/>
      <c r="P14" s="413"/>
      <c r="Q14" s="413"/>
      <c r="R14" s="413"/>
      <c r="S14" s="413"/>
    </row>
    <row r="15" spans="1:25" ht="16.5" customHeight="1">
      <c r="A15" s="413"/>
      <c r="B15" s="356" t="s">
        <v>19</v>
      </c>
      <c r="C15" s="356" t="s">
        <v>18</v>
      </c>
      <c r="D15" s="356" t="s">
        <v>393</v>
      </c>
      <c r="E15" s="356" t="s">
        <v>17</v>
      </c>
      <c r="F15" s="356" t="s">
        <v>20</v>
      </c>
      <c r="G15" s="364" t="s">
        <v>394</v>
      </c>
      <c r="H15" s="357" t="s">
        <v>19</v>
      </c>
      <c r="I15" s="356" t="s">
        <v>395</v>
      </c>
      <c r="J15" s="406" t="s">
        <v>396</v>
      </c>
      <c r="K15" s="406"/>
      <c r="L15" s="406"/>
      <c r="M15" s="356" t="s">
        <v>17</v>
      </c>
      <c r="N15" s="357" t="s">
        <v>19</v>
      </c>
      <c r="O15" s="356" t="s">
        <v>18</v>
      </c>
      <c r="P15" s="406" t="s">
        <v>397</v>
      </c>
      <c r="Q15" s="406"/>
      <c r="R15" s="406"/>
      <c r="S15" s="356" t="s">
        <v>17</v>
      </c>
    </row>
    <row r="16" spans="1:25">
      <c r="A16" s="414"/>
      <c r="B16" s="356" t="s">
        <v>398</v>
      </c>
      <c r="C16" s="356" t="s">
        <v>399</v>
      </c>
      <c r="D16" s="356" t="s">
        <v>400</v>
      </c>
      <c r="E16" s="356" t="s">
        <v>221</v>
      </c>
      <c r="F16" s="364" t="s">
        <v>222</v>
      </c>
      <c r="G16" s="364" t="s">
        <v>401</v>
      </c>
      <c r="H16" s="357" t="s">
        <v>398</v>
      </c>
      <c r="I16" s="356" t="s">
        <v>402</v>
      </c>
      <c r="J16" s="356" t="s">
        <v>403</v>
      </c>
      <c r="K16" s="356" t="s">
        <v>404</v>
      </c>
      <c r="L16" s="356" t="s">
        <v>345</v>
      </c>
      <c r="M16" s="356" t="s">
        <v>221</v>
      </c>
      <c r="N16" s="357" t="s">
        <v>405</v>
      </c>
      <c r="O16" s="356" t="s">
        <v>406</v>
      </c>
      <c r="P16" s="356" t="s">
        <v>407</v>
      </c>
      <c r="Q16" s="356" t="s">
        <v>408</v>
      </c>
      <c r="R16" s="356" t="s">
        <v>409</v>
      </c>
      <c r="S16" s="356" t="s">
        <v>221</v>
      </c>
    </row>
    <row r="17" spans="1:26">
      <c r="A17" s="360" t="s">
        <v>16</v>
      </c>
      <c r="B17" s="187">
        <v>317356</v>
      </c>
      <c r="C17" s="187">
        <v>266512</v>
      </c>
      <c r="D17" s="187">
        <v>262058</v>
      </c>
      <c r="E17" s="188">
        <v>1363.78</v>
      </c>
      <c r="F17" s="188">
        <v>1126.1400000000001</v>
      </c>
      <c r="G17" s="189" t="s">
        <v>410</v>
      </c>
      <c r="H17" s="190">
        <v>124549</v>
      </c>
      <c r="I17" s="187">
        <v>90103</v>
      </c>
      <c r="J17" s="187">
        <v>58551</v>
      </c>
      <c r="K17" s="187">
        <v>45637</v>
      </c>
      <c r="L17" s="187">
        <v>12914</v>
      </c>
      <c r="M17" s="191">
        <v>535.23</v>
      </c>
      <c r="N17" s="190">
        <v>3461</v>
      </c>
      <c r="O17" s="187">
        <v>3355</v>
      </c>
      <c r="P17" s="187">
        <v>4527</v>
      </c>
      <c r="Q17" s="187">
        <v>4275</v>
      </c>
      <c r="R17" s="187">
        <v>252</v>
      </c>
      <c r="S17" s="192">
        <v>14.87</v>
      </c>
      <c r="T17" s="192"/>
      <c r="U17" s="192"/>
      <c r="Z17" s="192"/>
    </row>
    <row r="18" spans="1:26">
      <c r="A18" s="360" t="s">
        <v>14</v>
      </c>
      <c r="B18" s="187">
        <v>298967</v>
      </c>
      <c r="C18" s="187">
        <v>258802</v>
      </c>
      <c r="D18" s="187">
        <v>255310</v>
      </c>
      <c r="E18" s="188">
        <v>1280.6600000000001</v>
      </c>
      <c r="F18" s="188">
        <v>1093.6500000000001</v>
      </c>
      <c r="G18" s="189" t="s">
        <v>10</v>
      </c>
      <c r="H18" s="190">
        <v>105091</v>
      </c>
      <c r="I18" s="193">
        <v>76941</v>
      </c>
      <c r="J18" s="187">
        <v>51932</v>
      </c>
      <c r="K18" s="187">
        <v>40407</v>
      </c>
      <c r="L18" s="187">
        <v>11525</v>
      </c>
      <c r="M18" s="191">
        <v>450.17</v>
      </c>
      <c r="N18" s="190">
        <v>2525</v>
      </c>
      <c r="O18" s="187">
        <v>2456</v>
      </c>
      <c r="P18" s="187">
        <v>3052</v>
      </c>
      <c r="Q18" s="187">
        <v>2887</v>
      </c>
      <c r="R18" s="187">
        <v>165</v>
      </c>
      <c r="S18" s="192">
        <v>10.82</v>
      </c>
      <c r="T18" s="192"/>
      <c r="U18" s="192"/>
      <c r="Z18" s="192"/>
    </row>
    <row r="19" spans="1:26">
      <c r="A19" s="194" t="s">
        <v>13</v>
      </c>
      <c r="B19" s="195">
        <v>306300</v>
      </c>
      <c r="C19" s="195">
        <v>263515</v>
      </c>
      <c r="D19" s="195">
        <v>261603</v>
      </c>
      <c r="E19" s="191">
        <v>1308.77</v>
      </c>
      <c r="F19" s="191">
        <v>1117.79</v>
      </c>
      <c r="G19" s="189" t="s">
        <v>12</v>
      </c>
      <c r="H19" s="196">
        <v>103025</v>
      </c>
      <c r="I19" s="193">
        <v>77842</v>
      </c>
      <c r="J19" s="195">
        <v>38753</v>
      </c>
      <c r="K19" s="195">
        <v>31368</v>
      </c>
      <c r="L19" s="195">
        <v>7385</v>
      </c>
      <c r="M19" s="191">
        <v>440.21</v>
      </c>
      <c r="N19" s="197">
        <v>2289</v>
      </c>
      <c r="O19" s="195">
        <v>2234</v>
      </c>
      <c r="P19" s="195">
        <v>2825</v>
      </c>
      <c r="Q19" s="187">
        <v>2665</v>
      </c>
      <c r="R19" s="187">
        <v>160</v>
      </c>
      <c r="S19" s="198">
        <v>9.7799999999999994</v>
      </c>
      <c r="T19" s="192"/>
      <c r="U19" s="192"/>
      <c r="Z19" s="192"/>
    </row>
    <row r="20" spans="1:26">
      <c r="A20" s="194" t="s">
        <v>11</v>
      </c>
      <c r="B20" s="195">
        <v>297800</v>
      </c>
      <c r="C20" s="195">
        <v>273567</v>
      </c>
      <c r="D20" s="195">
        <v>269296</v>
      </c>
      <c r="E20" s="191">
        <v>1269.24</v>
      </c>
      <c r="F20" s="191">
        <v>1147.75</v>
      </c>
      <c r="G20" s="189" t="s">
        <v>10</v>
      </c>
      <c r="H20" s="196">
        <v>90655</v>
      </c>
      <c r="I20" s="193">
        <v>76143</v>
      </c>
      <c r="J20" s="195">
        <v>54453</v>
      </c>
      <c r="K20" s="195">
        <v>42066</v>
      </c>
      <c r="L20" s="195">
        <v>12387</v>
      </c>
      <c r="M20" s="191">
        <v>386.38</v>
      </c>
      <c r="N20" s="197">
        <v>1956</v>
      </c>
      <c r="O20" s="195">
        <v>2008</v>
      </c>
      <c r="P20" s="195">
        <v>2522</v>
      </c>
      <c r="Q20" s="187">
        <v>2408</v>
      </c>
      <c r="R20" s="187">
        <v>114</v>
      </c>
      <c r="S20" s="198">
        <v>8.33</v>
      </c>
      <c r="T20" s="192"/>
      <c r="U20" s="192"/>
      <c r="Z20" s="192"/>
    </row>
    <row r="21" spans="1:26">
      <c r="A21" s="194" t="s">
        <v>9</v>
      </c>
      <c r="B21" s="195">
        <v>294831</v>
      </c>
      <c r="C21" s="195">
        <v>274091</v>
      </c>
      <c r="D21" s="195">
        <v>272817</v>
      </c>
      <c r="E21" s="191">
        <v>1253.75</v>
      </c>
      <c r="F21" s="191">
        <v>1160.1400000000001</v>
      </c>
      <c r="G21" s="189" t="s">
        <v>8</v>
      </c>
      <c r="H21" s="196">
        <v>83242</v>
      </c>
      <c r="I21" s="193">
        <v>71098</v>
      </c>
      <c r="J21" s="195">
        <v>54386</v>
      </c>
      <c r="K21" s="195">
        <v>41874</v>
      </c>
      <c r="L21" s="195">
        <v>12512</v>
      </c>
      <c r="M21" s="191">
        <v>353.98</v>
      </c>
      <c r="N21" s="197">
        <v>1627</v>
      </c>
      <c r="O21" s="195">
        <v>1656</v>
      </c>
      <c r="P21" s="195">
        <v>2208</v>
      </c>
      <c r="Q21" s="187">
        <v>2085</v>
      </c>
      <c r="R21" s="187">
        <v>123</v>
      </c>
      <c r="S21" s="198">
        <v>6.92</v>
      </c>
      <c r="T21" s="192"/>
      <c r="U21" s="192"/>
      <c r="Z21" s="192"/>
    </row>
    <row r="22" spans="1:26">
      <c r="A22" s="194" t="s">
        <v>7</v>
      </c>
      <c r="B22" s="195">
        <v>293453</v>
      </c>
      <c r="C22" s="195">
        <v>277506</v>
      </c>
      <c r="D22" s="195">
        <v>287294</v>
      </c>
      <c r="E22" s="191">
        <v>1245.79</v>
      </c>
      <c r="F22" s="191">
        <v>1219.6500000000001</v>
      </c>
      <c r="G22" s="189" t="s">
        <v>6</v>
      </c>
      <c r="H22" s="196">
        <v>76751</v>
      </c>
      <c r="I22" s="193">
        <v>68779</v>
      </c>
      <c r="J22" s="195">
        <v>58799</v>
      </c>
      <c r="K22" s="195">
        <v>44794</v>
      </c>
      <c r="L22" s="195">
        <v>14005</v>
      </c>
      <c r="M22" s="191">
        <v>325.83</v>
      </c>
      <c r="N22" s="197">
        <v>1260</v>
      </c>
      <c r="O22" s="195">
        <v>1293</v>
      </c>
      <c r="P22" s="195">
        <v>1910</v>
      </c>
      <c r="Q22" s="187">
        <v>1800</v>
      </c>
      <c r="R22" s="187">
        <v>110</v>
      </c>
      <c r="S22" s="198">
        <v>5.35</v>
      </c>
      <c r="T22" s="192"/>
      <c r="U22" s="192"/>
      <c r="Z22" s="192"/>
    </row>
    <row r="23" spans="1:26">
      <c r="A23" s="194" t="s">
        <v>5</v>
      </c>
      <c r="B23" s="195">
        <v>284538</v>
      </c>
      <c r="C23" s="195">
        <v>270882</v>
      </c>
      <c r="D23" s="195">
        <v>291621</v>
      </c>
      <c r="E23" s="191">
        <v>1206.69</v>
      </c>
      <c r="F23" s="191">
        <v>1236.73</v>
      </c>
      <c r="G23" s="189" t="s">
        <v>4</v>
      </c>
      <c r="H23" s="196">
        <v>72822</v>
      </c>
      <c r="I23" s="193">
        <v>66594</v>
      </c>
      <c r="J23" s="195">
        <v>60993</v>
      </c>
      <c r="K23" s="195">
        <v>45503</v>
      </c>
      <c r="L23" s="195">
        <v>15490</v>
      </c>
      <c r="M23" s="191">
        <v>308.83</v>
      </c>
      <c r="N23" s="197">
        <v>993</v>
      </c>
      <c r="O23" s="195">
        <v>995</v>
      </c>
      <c r="P23" s="195">
        <v>1666</v>
      </c>
      <c r="Q23" s="187">
        <v>1567</v>
      </c>
      <c r="R23" s="187">
        <v>99</v>
      </c>
      <c r="S23" s="198">
        <v>4.21</v>
      </c>
      <c r="T23" s="192"/>
      <c r="U23" s="192"/>
      <c r="Z23" s="192"/>
    </row>
    <row r="24" spans="1:26">
      <c r="A24" s="194" t="s">
        <v>3</v>
      </c>
      <c r="B24" s="195">
        <v>268349</v>
      </c>
      <c r="C24" s="195">
        <v>258706</v>
      </c>
      <c r="D24" s="195">
        <v>277664</v>
      </c>
      <c r="E24" s="191">
        <v>1137.26</v>
      </c>
      <c r="F24" s="191">
        <v>1176.74</v>
      </c>
      <c r="G24" s="189" t="s">
        <v>2</v>
      </c>
      <c r="H24" s="196">
        <v>67698</v>
      </c>
      <c r="I24" s="193">
        <v>64062</v>
      </c>
      <c r="J24" s="195">
        <v>62950</v>
      </c>
      <c r="K24" s="195">
        <v>46739</v>
      </c>
      <c r="L24" s="195">
        <v>16211</v>
      </c>
      <c r="M24" s="191">
        <v>286.89999999999998</v>
      </c>
      <c r="N24" s="199">
        <v>859</v>
      </c>
      <c r="O24" s="200">
        <v>898</v>
      </c>
      <c r="P24" s="195">
        <v>1464</v>
      </c>
      <c r="Q24" s="187">
        <v>1381</v>
      </c>
      <c r="R24" s="187">
        <v>83</v>
      </c>
      <c r="S24" s="198">
        <v>3.64</v>
      </c>
      <c r="T24" s="192"/>
      <c r="U24" s="192"/>
      <c r="Z24" s="192"/>
    </row>
    <row r="25" spans="1:26">
      <c r="A25" s="194" t="s">
        <v>1</v>
      </c>
      <c r="B25" s="195">
        <v>259713</v>
      </c>
      <c r="C25" s="195">
        <v>253741</v>
      </c>
      <c r="D25" s="195">
        <v>281811</v>
      </c>
      <c r="E25" s="191">
        <v>1101.31</v>
      </c>
      <c r="F25" s="191">
        <v>1195.02</v>
      </c>
      <c r="G25" s="189" t="s">
        <v>0</v>
      </c>
      <c r="H25" s="196">
        <v>62935</v>
      </c>
      <c r="I25" s="193">
        <v>62016</v>
      </c>
      <c r="J25" s="195">
        <v>65981</v>
      </c>
      <c r="K25" s="195">
        <v>47668</v>
      </c>
      <c r="L25" s="195">
        <v>18313</v>
      </c>
      <c r="M25" s="191">
        <v>266.88</v>
      </c>
      <c r="N25" s="199">
        <v>707</v>
      </c>
      <c r="O25" s="200">
        <v>737</v>
      </c>
      <c r="P25" s="195">
        <v>1195</v>
      </c>
      <c r="Q25" s="187">
        <v>1129</v>
      </c>
      <c r="R25" s="187">
        <v>66</v>
      </c>
      <c r="S25" s="198">
        <v>3</v>
      </c>
      <c r="T25" s="192"/>
      <c r="U25" s="192"/>
      <c r="Z25" s="192"/>
    </row>
    <row r="26" spans="1:26">
      <c r="A26" s="201" t="s">
        <v>316</v>
      </c>
      <c r="B26" s="202">
        <v>243082</v>
      </c>
      <c r="C26" s="202">
        <v>240177</v>
      </c>
      <c r="D26" s="202">
        <v>265221</v>
      </c>
      <c r="E26" s="203">
        <v>1035.79</v>
      </c>
      <c r="F26" s="203">
        <v>1130.1300000000001</v>
      </c>
      <c r="G26" s="204" t="s">
        <v>317</v>
      </c>
      <c r="H26" s="205">
        <v>61822</v>
      </c>
      <c r="I26" s="206">
        <v>61327</v>
      </c>
      <c r="J26" s="206">
        <v>66253</v>
      </c>
      <c r="K26" s="202">
        <v>46838</v>
      </c>
      <c r="L26" s="202">
        <v>19415</v>
      </c>
      <c r="M26" s="207">
        <v>263.42796818257841</v>
      </c>
      <c r="N26" s="208">
        <v>598</v>
      </c>
      <c r="O26" s="209">
        <v>597</v>
      </c>
      <c r="P26" s="209">
        <v>1073</v>
      </c>
      <c r="Q26" s="202">
        <v>1004</v>
      </c>
      <c r="R26" s="210">
        <v>69</v>
      </c>
      <c r="S26" s="211">
        <v>2.5499999999999998</v>
      </c>
      <c r="T26" s="192"/>
      <c r="U26" s="192"/>
      <c r="Z26" s="192"/>
    </row>
    <row r="27" spans="1:26">
      <c r="A27" s="212" t="s">
        <v>411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181"/>
    </row>
    <row r="28" spans="1:26">
      <c r="A28" s="407" t="s">
        <v>412</v>
      </c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7"/>
      <c r="P28" s="407"/>
      <c r="Q28" s="407"/>
      <c r="R28" s="407"/>
      <c r="S28" s="407"/>
      <c r="T28" s="181"/>
    </row>
    <row r="29" spans="1:26">
      <c r="A29" s="407" t="s">
        <v>413</v>
      </c>
      <c r="B29" s="407"/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</row>
    <row r="30" spans="1:26">
      <c r="A30" s="407" t="s">
        <v>414</v>
      </c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7"/>
      <c r="S30" s="407"/>
    </row>
    <row r="32" spans="1:26" hidden="1"/>
    <row r="33" spans="1:28" hidden="1"/>
    <row r="34" spans="1:28" hidden="1"/>
    <row r="35" spans="1:28" ht="16.5" hidden="1">
      <c r="B35" s="1" t="s">
        <v>415</v>
      </c>
      <c r="C35" s="1" t="s">
        <v>416</v>
      </c>
      <c r="K35" s="181"/>
      <c r="L35" s="187"/>
      <c r="M35" s="187"/>
      <c r="N35" s="195"/>
      <c r="O35" s="195"/>
      <c r="P35" s="195"/>
      <c r="Q35" s="195"/>
      <c r="R35" s="195"/>
      <c r="S35" s="200"/>
      <c r="T35" s="200"/>
      <c r="U35" s="214"/>
      <c r="V35" s="181"/>
      <c r="W35" s="181"/>
      <c r="X35" s="181"/>
      <c r="Y35" s="181"/>
      <c r="Z35" s="181"/>
      <c r="AA35" s="181"/>
      <c r="AB35" s="181"/>
    </row>
    <row r="36" spans="1:28" ht="16.5" hidden="1">
      <c r="A36" s="1" t="s">
        <v>417</v>
      </c>
      <c r="B36" s="12">
        <v>31557600</v>
      </c>
      <c r="C36" s="175">
        <f t="shared" ref="C36:C45" si="4">TIME(0,0,ROUNDUP($B$36/B17,0))</f>
        <v>1.1574074074074076E-3</v>
      </c>
      <c r="D36" s="75">
        <f t="shared" ref="D36:D45" si="5">$B$36/B17</f>
        <v>99.439115693416852</v>
      </c>
      <c r="E36" s="189" t="s">
        <v>15</v>
      </c>
      <c r="F36" s="1">
        <v>113</v>
      </c>
      <c r="G36" s="175">
        <f t="shared" ref="G36:G45" si="6">(F36-1)*B17</f>
        <v>35543872</v>
      </c>
      <c r="H36" s="1">
        <v>35861228</v>
      </c>
      <c r="I36" s="1">
        <v>35543872</v>
      </c>
      <c r="K36" s="257"/>
      <c r="L36" s="258"/>
      <c r="M36" s="258"/>
      <c r="N36" s="258"/>
      <c r="O36" s="252"/>
      <c r="P36" s="258"/>
      <c r="Q36" s="252"/>
      <c r="R36" s="252"/>
      <c r="S36" s="86"/>
      <c r="T36" s="86"/>
      <c r="U36" s="86"/>
      <c r="V36" s="181"/>
      <c r="W36" s="181"/>
      <c r="X36" s="181"/>
      <c r="Y36" s="181"/>
      <c r="Z36" s="181"/>
      <c r="AA36" s="181"/>
      <c r="AB36" s="181"/>
    </row>
    <row r="37" spans="1:28" ht="16.5" hidden="1">
      <c r="A37" s="1" t="s">
        <v>101</v>
      </c>
      <c r="C37" s="175">
        <f t="shared" si="4"/>
        <v>1.2268518518518518E-3</v>
      </c>
      <c r="D37" s="75">
        <f t="shared" si="5"/>
        <v>105.55546264303418</v>
      </c>
      <c r="E37" s="189" t="s">
        <v>10</v>
      </c>
      <c r="F37" s="1">
        <v>122</v>
      </c>
      <c r="G37" s="175">
        <f t="shared" si="6"/>
        <v>36175007</v>
      </c>
      <c r="H37" s="1">
        <v>36473974</v>
      </c>
      <c r="I37" s="1">
        <v>36175007</v>
      </c>
      <c r="K37" s="257"/>
      <c r="L37" s="258"/>
      <c r="M37" s="258"/>
      <c r="N37" s="258"/>
      <c r="O37" s="252"/>
      <c r="P37" s="258"/>
      <c r="Q37" s="252"/>
      <c r="R37" s="252"/>
      <c r="S37" s="86"/>
      <c r="T37" s="86"/>
      <c r="U37" s="86"/>
      <c r="V37" s="181"/>
      <c r="W37" s="181"/>
      <c r="X37" s="181"/>
      <c r="Y37" s="181"/>
      <c r="Z37" s="181"/>
      <c r="AA37" s="181"/>
      <c r="AB37" s="181"/>
    </row>
    <row r="38" spans="1:28" ht="16.5" hidden="1">
      <c r="A38" s="1" t="s">
        <v>100</v>
      </c>
      <c r="C38" s="175">
        <f t="shared" si="4"/>
        <v>1.2037037037037038E-3</v>
      </c>
      <c r="D38" s="75">
        <f t="shared" si="5"/>
        <v>103.02840352595494</v>
      </c>
      <c r="E38" s="189" t="s">
        <v>12</v>
      </c>
      <c r="F38" s="1">
        <v>118</v>
      </c>
      <c r="G38" s="175">
        <f t="shared" si="6"/>
        <v>35837100</v>
      </c>
      <c r="H38" s="1">
        <v>36143400</v>
      </c>
      <c r="I38" s="1">
        <v>35837100</v>
      </c>
      <c r="K38" s="257"/>
      <c r="L38" s="258"/>
      <c r="M38" s="258"/>
      <c r="N38" s="258"/>
      <c r="O38" s="252"/>
      <c r="P38" s="258"/>
      <c r="Q38" s="252"/>
      <c r="R38" s="252"/>
      <c r="S38" s="86"/>
      <c r="T38" s="86"/>
      <c r="U38" s="86"/>
      <c r="V38" s="181"/>
      <c r="W38" s="181"/>
      <c r="X38" s="181"/>
      <c r="Y38" s="181"/>
      <c r="Z38" s="181"/>
      <c r="AA38" s="181"/>
      <c r="AB38" s="181"/>
    </row>
    <row r="39" spans="1:28" ht="16.5" hidden="1">
      <c r="A39" s="1" t="s">
        <v>99</v>
      </c>
      <c r="C39" s="175">
        <f t="shared" si="4"/>
        <v>1.2268518518518518E-3</v>
      </c>
      <c r="D39" s="75">
        <f t="shared" si="5"/>
        <v>105.96910678307589</v>
      </c>
      <c r="E39" s="189" t="s">
        <v>10</v>
      </c>
      <c r="F39" s="1">
        <v>122</v>
      </c>
      <c r="G39" s="175">
        <f t="shared" si="6"/>
        <v>36033800</v>
      </c>
      <c r="H39" s="1">
        <v>36331600</v>
      </c>
      <c r="I39" s="1">
        <v>36033800</v>
      </c>
      <c r="K39" s="257"/>
      <c r="L39" s="258"/>
      <c r="M39" s="258"/>
      <c r="N39" s="258"/>
      <c r="O39" s="252"/>
      <c r="P39" s="258"/>
      <c r="Q39" s="252"/>
      <c r="R39" s="252"/>
      <c r="S39" s="86"/>
      <c r="T39" s="86"/>
      <c r="U39" s="86"/>
      <c r="V39" s="181"/>
      <c r="W39" s="181"/>
      <c r="X39" s="181"/>
      <c r="Y39" s="181"/>
      <c r="Z39" s="181"/>
      <c r="AA39" s="181"/>
      <c r="AB39" s="181"/>
    </row>
    <row r="40" spans="1:28" ht="16.5" hidden="1">
      <c r="A40" s="1" t="s">
        <v>98</v>
      </c>
      <c r="C40" s="175">
        <f t="shared" si="4"/>
        <v>1.25E-3</v>
      </c>
      <c r="D40" s="75">
        <f t="shared" si="5"/>
        <v>107.03623431728685</v>
      </c>
      <c r="E40" s="189" t="s">
        <v>8</v>
      </c>
      <c r="F40" s="1">
        <v>124</v>
      </c>
      <c r="G40" s="175">
        <f t="shared" si="6"/>
        <v>36264213</v>
      </c>
      <c r="H40" s="1">
        <v>36559044</v>
      </c>
      <c r="I40" s="1">
        <v>36264213</v>
      </c>
      <c r="K40" s="181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81"/>
      <c r="W40" s="181"/>
      <c r="X40" s="181"/>
      <c r="Y40" s="181"/>
      <c r="Z40" s="181"/>
      <c r="AA40" s="181"/>
      <c r="AB40" s="181"/>
    </row>
    <row r="41" spans="1:28" ht="16.5" hidden="1">
      <c r="A41" s="1" t="s">
        <v>97</v>
      </c>
      <c r="C41" s="175">
        <f t="shared" si="4"/>
        <v>1.25E-3</v>
      </c>
      <c r="D41" s="75">
        <f t="shared" si="5"/>
        <v>107.53885630748366</v>
      </c>
      <c r="E41" s="189" t="s">
        <v>6</v>
      </c>
      <c r="F41" s="1">
        <v>125</v>
      </c>
      <c r="G41" s="175">
        <f t="shared" si="6"/>
        <v>36388172</v>
      </c>
      <c r="H41" s="1">
        <v>36681625</v>
      </c>
      <c r="I41" s="1">
        <v>36388172</v>
      </c>
    </row>
    <row r="42" spans="1:28" ht="16.5" hidden="1">
      <c r="A42" s="1" t="s">
        <v>96</v>
      </c>
      <c r="C42" s="175">
        <f t="shared" si="4"/>
        <v>1.2847222222222223E-3</v>
      </c>
      <c r="D42" s="75">
        <f t="shared" si="5"/>
        <v>110.90820909685173</v>
      </c>
      <c r="E42" s="189" t="s">
        <v>4</v>
      </c>
      <c r="F42" s="1">
        <v>132</v>
      </c>
      <c r="G42" s="175">
        <f t="shared" si="6"/>
        <v>37274478</v>
      </c>
      <c r="H42" s="1">
        <v>37559016</v>
      </c>
      <c r="I42" s="1">
        <v>37274478</v>
      </c>
    </row>
    <row r="43" spans="1:28" ht="16.5" hidden="1">
      <c r="A43" s="1" t="s">
        <v>95</v>
      </c>
      <c r="C43" s="175">
        <f t="shared" si="4"/>
        <v>1.3657407407407405E-3</v>
      </c>
      <c r="D43" s="75">
        <f t="shared" si="5"/>
        <v>117.59909669870207</v>
      </c>
      <c r="E43" s="189" t="s">
        <v>2</v>
      </c>
      <c r="F43" s="1">
        <v>141</v>
      </c>
      <c r="G43" s="175">
        <f t="shared" si="6"/>
        <v>37568860</v>
      </c>
      <c r="H43" s="1">
        <v>37837209</v>
      </c>
      <c r="I43" s="1">
        <v>37568860</v>
      </c>
    </row>
    <row r="44" spans="1:28" ht="16.5" hidden="1">
      <c r="A44" s="1" t="s">
        <v>94</v>
      </c>
      <c r="C44" s="175">
        <f t="shared" si="4"/>
        <v>1.4120370370370369E-3</v>
      </c>
      <c r="D44" s="75">
        <f t="shared" si="5"/>
        <v>121.50951242332883</v>
      </c>
      <c r="E44" s="189" t="s">
        <v>0</v>
      </c>
      <c r="F44" s="1">
        <v>148</v>
      </c>
      <c r="G44" s="175">
        <f t="shared" si="6"/>
        <v>38177811</v>
      </c>
      <c r="H44" s="1">
        <v>38437524</v>
      </c>
      <c r="I44" s="1">
        <v>38177811</v>
      </c>
    </row>
    <row r="45" spans="1:28" ht="16.5" hidden="1">
      <c r="A45" s="1" t="s">
        <v>318</v>
      </c>
      <c r="C45" s="175">
        <f t="shared" si="4"/>
        <v>1.5046296296296294E-3</v>
      </c>
      <c r="D45" s="75">
        <f t="shared" si="5"/>
        <v>129.8228581301783</v>
      </c>
      <c r="E45" s="204" t="s">
        <v>317</v>
      </c>
      <c r="F45" s="1">
        <v>161</v>
      </c>
      <c r="G45" s="175">
        <f t="shared" si="6"/>
        <v>38893120</v>
      </c>
      <c r="H45" s="1">
        <v>39136202</v>
      </c>
      <c r="I45" s="1">
        <v>38893120</v>
      </c>
    </row>
    <row r="46" spans="1:28" hidden="1"/>
    <row r="47" spans="1:28" hidden="1"/>
    <row r="48" spans="1:28" hidden="1">
      <c r="D48" s="1">
        <v>99.439115693416852</v>
      </c>
      <c r="E48" s="34">
        <f t="shared" ref="E48:E57" si="7">B17*D48</f>
        <v>31557600</v>
      </c>
    </row>
    <row r="49" spans="4:5" hidden="1">
      <c r="D49" s="1">
        <v>105.55546264303418</v>
      </c>
      <c r="E49" s="34">
        <f t="shared" si="7"/>
        <v>31557600</v>
      </c>
    </row>
    <row r="50" spans="4:5" hidden="1">
      <c r="D50" s="1">
        <v>103.02840352595494</v>
      </c>
      <c r="E50" s="34">
        <f t="shared" si="7"/>
        <v>31557600</v>
      </c>
    </row>
    <row r="51" spans="4:5" hidden="1">
      <c r="D51" s="1">
        <v>105.96910678307589</v>
      </c>
      <c r="E51" s="34">
        <f t="shared" si="7"/>
        <v>31557600</v>
      </c>
    </row>
    <row r="52" spans="4:5" hidden="1">
      <c r="D52" s="1">
        <v>107.03623431728685</v>
      </c>
      <c r="E52" s="34">
        <f t="shared" si="7"/>
        <v>31557600</v>
      </c>
    </row>
    <row r="53" spans="4:5" hidden="1">
      <c r="D53" s="1">
        <v>107.53885630748366</v>
      </c>
      <c r="E53" s="34">
        <f t="shared" si="7"/>
        <v>31557600</v>
      </c>
    </row>
    <row r="54" spans="4:5" hidden="1">
      <c r="D54" s="1">
        <v>110.90820909685173</v>
      </c>
      <c r="E54" s="34">
        <f t="shared" si="7"/>
        <v>31557600</v>
      </c>
    </row>
    <row r="55" spans="4:5" hidden="1">
      <c r="D55" s="1">
        <v>117.59909669870207</v>
      </c>
      <c r="E55" s="34">
        <f t="shared" si="7"/>
        <v>31557600</v>
      </c>
    </row>
    <row r="56" spans="4:5" hidden="1">
      <c r="D56" s="1">
        <v>121.50951242332883</v>
      </c>
      <c r="E56" s="34">
        <f t="shared" si="7"/>
        <v>31557600</v>
      </c>
    </row>
    <row r="57" spans="4:5" hidden="1">
      <c r="D57" s="1">
        <v>129.8228581301783</v>
      </c>
      <c r="E57" s="34">
        <f t="shared" si="7"/>
        <v>31557600.000000004</v>
      </c>
    </row>
    <row r="58" spans="4:5" hidden="1"/>
  </sheetData>
  <mergeCells count="31">
    <mergeCell ref="P15:R15"/>
    <mergeCell ref="A28:S28"/>
    <mergeCell ref="A29:S29"/>
    <mergeCell ref="A30:S30"/>
    <mergeCell ref="C6:E6"/>
    <mergeCell ref="F6:I6"/>
    <mergeCell ref="J6:M6"/>
    <mergeCell ref="N6:Q6"/>
    <mergeCell ref="A13:S13"/>
    <mergeCell ref="A14:A16"/>
    <mergeCell ref="B14:G14"/>
    <mergeCell ref="H14:M14"/>
    <mergeCell ref="N14:S14"/>
    <mergeCell ref="J15:L15"/>
    <mergeCell ref="C4:E4"/>
    <mergeCell ref="F4:I4"/>
    <mergeCell ref="J4:M4"/>
    <mergeCell ref="N4:Q4"/>
    <mergeCell ref="C5:E5"/>
    <mergeCell ref="F5:I5"/>
    <mergeCell ref="J5:M5"/>
    <mergeCell ref="N5:Q5"/>
    <mergeCell ref="C3:E3"/>
    <mergeCell ref="F3:I3"/>
    <mergeCell ref="J3:M3"/>
    <mergeCell ref="N3:Q3"/>
    <mergeCell ref="D1:P1"/>
    <mergeCell ref="C2:E2"/>
    <mergeCell ref="F2:I2"/>
    <mergeCell ref="J2:M2"/>
    <mergeCell ref="N2:Q2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6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4"/>
  <sheetViews>
    <sheetView showGridLines="0" zoomScaleNormal="100" workbookViewId="0">
      <selection activeCell="N10" sqref="N10"/>
    </sheetView>
  </sheetViews>
  <sheetFormatPr defaultColWidth="8.625" defaultRowHeight="15"/>
  <cols>
    <col min="1" max="1" width="29.375" style="5" customWidth="1"/>
    <col min="2" max="11" width="9.625" style="5" customWidth="1"/>
    <col min="12" max="16384" width="8.625" style="5"/>
  </cols>
  <sheetData>
    <row r="1" spans="1:11" ht="24.95" customHeight="1">
      <c r="A1" s="419" t="s">
        <v>556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1" ht="16.5">
      <c r="A2" s="109"/>
      <c r="B2" s="366" t="s">
        <v>102</v>
      </c>
      <c r="C2" s="366" t="s">
        <v>101</v>
      </c>
      <c r="D2" s="366" t="s">
        <v>100</v>
      </c>
      <c r="E2" s="366" t="s">
        <v>99</v>
      </c>
      <c r="F2" s="366" t="s">
        <v>98</v>
      </c>
      <c r="G2" s="366" t="s">
        <v>97</v>
      </c>
      <c r="H2" s="366" t="s">
        <v>96</v>
      </c>
      <c r="I2" s="366" t="s">
        <v>95</v>
      </c>
      <c r="J2" s="366" t="s">
        <v>94</v>
      </c>
      <c r="K2" s="366" t="s">
        <v>557</v>
      </c>
    </row>
    <row r="3" spans="1:11" ht="23.1" customHeight="1">
      <c r="A3" s="42" t="s">
        <v>558</v>
      </c>
      <c r="B3" s="100">
        <v>58035</v>
      </c>
      <c r="C3" s="100">
        <v>66172</v>
      </c>
      <c r="D3" s="100">
        <v>73098</v>
      </c>
      <c r="E3" s="367">
        <v>71075</v>
      </c>
      <c r="F3" s="367">
        <v>68776</v>
      </c>
      <c r="G3" s="367">
        <v>67148</v>
      </c>
      <c r="H3" s="367">
        <v>64153</v>
      </c>
      <c r="I3" s="77">
        <v>59876</v>
      </c>
      <c r="J3" s="77">
        <v>53835</v>
      </c>
      <c r="K3" s="77">
        <v>42001</v>
      </c>
    </row>
    <row r="4" spans="1:11" ht="23.1" customHeight="1">
      <c r="A4" s="42" t="s">
        <v>559</v>
      </c>
      <c r="B4" s="101">
        <v>52432</v>
      </c>
      <c r="C4" s="101">
        <v>60484</v>
      </c>
      <c r="D4" s="101">
        <v>67772</v>
      </c>
      <c r="E4" s="101">
        <v>65480</v>
      </c>
      <c r="F4" s="367">
        <v>63021</v>
      </c>
      <c r="G4" s="367">
        <v>61060</v>
      </c>
      <c r="H4" s="367">
        <v>57834</v>
      </c>
      <c r="I4" s="367">
        <v>53512</v>
      </c>
      <c r="J4" s="367">
        <v>48026</v>
      </c>
      <c r="K4" s="367">
        <v>36241</v>
      </c>
    </row>
    <row r="5" spans="1:11" ht="23.1" customHeight="1">
      <c r="A5" s="42" t="s">
        <v>560</v>
      </c>
      <c r="B5" s="101">
        <v>4331</v>
      </c>
      <c r="C5" s="101">
        <v>4254</v>
      </c>
      <c r="D5" s="101">
        <v>3820</v>
      </c>
      <c r="E5" s="101">
        <v>3919</v>
      </c>
      <c r="F5" s="367">
        <v>4167</v>
      </c>
      <c r="G5" s="367">
        <v>4558</v>
      </c>
      <c r="H5" s="367">
        <v>4939</v>
      </c>
      <c r="I5" s="367">
        <v>5179</v>
      </c>
      <c r="J5" s="367">
        <v>4767</v>
      </c>
      <c r="K5" s="367">
        <v>4462</v>
      </c>
    </row>
    <row r="6" spans="1:11" ht="23.1" customHeight="1">
      <c r="A6" s="42" t="s">
        <v>561</v>
      </c>
      <c r="B6" s="101">
        <v>272</v>
      </c>
      <c r="C6" s="101">
        <v>313</v>
      </c>
      <c r="D6" s="101">
        <v>322</v>
      </c>
      <c r="E6" s="101">
        <v>298</v>
      </c>
      <c r="F6" s="367">
        <v>295</v>
      </c>
      <c r="G6" s="367">
        <v>290</v>
      </c>
      <c r="H6" s="367">
        <v>291</v>
      </c>
      <c r="I6" s="367">
        <v>304</v>
      </c>
      <c r="J6" s="367">
        <v>305</v>
      </c>
      <c r="K6" s="367">
        <v>353</v>
      </c>
    </row>
    <row r="7" spans="1:11" ht="23.1" customHeight="1">
      <c r="A7" s="42" t="s">
        <v>93</v>
      </c>
      <c r="B7" s="101">
        <v>291</v>
      </c>
      <c r="C7" s="101">
        <v>294</v>
      </c>
      <c r="D7" s="101">
        <v>248</v>
      </c>
      <c r="E7" s="101">
        <v>267</v>
      </c>
      <c r="F7" s="367">
        <v>325</v>
      </c>
      <c r="G7" s="367">
        <v>325</v>
      </c>
      <c r="H7" s="367">
        <v>304</v>
      </c>
      <c r="I7" s="367">
        <v>297</v>
      </c>
      <c r="J7" s="367">
        <v>267</v>
      </c>
      <c r="K7" s="367">
        <v>322</v>
      </c>
    </row>
    <row r="8" spans="1:11" ht="23.1" customHeight="1">
      <c r="A8" s="42" t="s">
        <v>562</v>
      </c>
      <c r="B8" s="101">
        <v>100</v>
      </c>
      <c r="C8" s="101">
        <v>101</v>
      </c>
      <c r="D8" s="101">
        <v>85</v>
      </c>
      <c r="E8" s="101">
        <v>109</v>
      </c>
      <c r="F8" s="367">
        <v>80</v>
      </c>
      <c r="G8" s="367">
        <v>82</v>
      </c>
      <c r="H8" s="367">
        <v>67</v>
      </c>
      <c r="I8" s="367">
        <v>74</v>
      </c>
      <c r="J8" s="367">
        <v>109</v>
      </c>
      <c r="K8" s="367">
        <v>150</v>
      </c>
    </row>
    <row r="9" spans="1:11" ht="23.1" customHeight="1">
      <c r="A9" s="42" t="s">
        <v>563</v>
      </c>
      <c r="B9" s="101">
        <v>141</v>
      </c>
      <c r="C9" s="101">
        <v>88</v>
      </c>
      <c r="D9" s="101">
        <v>110</v>
      </c>
      <c r="E9" s="101">
        <v>99</v>
      </c>
      <c r="F9" s="367">
        <v>90</v>
      </c>
      <c r="G9" s="367">
        <v>109</v>
      </c>
      <c r="H9" s="367">
        <v>79</v>
      </c>
      <c r="I9" s="367">
        <v>54</v>
      </c>
      <c r="J9" s="367">
        <v>58</v>
      </c>
      <c r="K9" s="367">
        <v>105</v>
      </c>
    </row>
    <row r="10" spans="1:11" ht="23.1" customHeight="1">
      <c r="A10" s="42" t="s">
        <v>92</v>
      </c>
      <c r="B10" s="101">
        <v>140</v>
      </c>
      <c r="C10" s="101">
        <v>298</v>
      </c>
      <c r="D10" s="101">
        <v>316</v>
      </c>
      <c r="E10" s="101">
        <v>376</v>
      </c>
      <c r="F10" s="367">
        <v>302</v>
      </c>
      <c r="G10" s="367">
        <v>237</v>
      </c>
      <c r="H10" s="367">
        <v>184</v>
      </c>
      <c r="I10" s="367">
        <v>137</v>
      </c>
      <c r="J10" s="367">
        <v>50</v>
      </c>
      <c r="K10" s="367">
        <v>41</v>
      </c>
    </row>
    <row r="11" spans="1:11" ht="23.1" customHeight="1">
      <c r="A11" s="42" t="s">
        <v>564</v>
      </c>
      <c r="B11" s="101">
        <v>24</v>
      </c>
      <c r="C11" s="101">
        <v>18</v>
      </c>
      <c r="D11" s="101">
        <v>24</v>
      </c>
      <c r="E11" s="101">
        <v>40</v>
      </c>
      <c r="F11" s="367">
        <v>38</v>
      </c>
      <c r="G11" s="367">
        <v>43</v>
      </c>
      <c r="H11" s="367">
        <v>54</v>
      </c>
      <c r="I11" s="367">
        <v>26</v>
      </c>
      <c r="J11" s="367">
        <v>23</v>
      </c>
      <c r="K11" s="367">
        <v>29</v>
      </c>
    </row>
    <row r="12" spans="1:11" ht="23.1" customHeight="1">
      <c r="A12" s="42" t="s">
        <v>91</v>
      </c>
      <c r="B12" s="367">
        <v>6</v>
      </c>
      <c r="C12" s="367">
        <v>16</v>
      </c>
      <c r="D12" s="367">
        <v>14</v>
      </c>
      <c r="E12" s="367">
        <v>13</v>
      </c>
      <c r="F12" s="367">
        <v>21</v>
      </c>
      <c r="G12" s="367">
        <v>18</v>
      </c>
      <c r="H12" s="367">
        <v>26</v>
      </c>
      <c r="I12" s="367">
        <v>16</v>
      </c>
      <c r="J12" s="367">
        <v>19</v>
      </c>
      <c r="K12" s="367">
        <v>21</v>
      </c>
    </row>
    <row r="13" spans="1:11" ht="39" customHeight="1">
      <c r="A13" s="42" t="s">
        <v>90</v>
      </c>
      <c r="B13" s="367">
        <v>4</v>
      </c>
      <c r="C13" s="367">
        <v>11</v>
      </c>
      <c r="D13" s="367">
        <v>6</v>
      </c>
      <c r="E13" s="367">
        <v>10</v>
      </c>
      <c r="F13" s="367">
        <v>7</v>
      </c>
      <c r="G13" s="367">
        <v>14</v>
      </c>
      <c r="H13" s="367">
        <v>14</v>
      </c>
      <c r="I13" s="367">
        <v>13</v>
      </c>
      <c r="J13" s="367">
        <v>7</v>
      </c>
      <c r="K13" s="367">
        <v>17</v>
      </c>
    </row>
    <row r="14" spans="1:11" ht="39" customHeight="1">
      <c r="A14" s="42" t="s">
        <v>85</v>
      </c>
      <c r="B14" s="367">
        <v>3</v>
      </c>
      <c r="C14" s="367">
        <v>2</v>
      </c>
      <c r="D14" s="367">
        <v>2</v>
      </c>
      <c r="E14" s="367">
        <v>7</v>
      </c>
      <c r="F14" s="367">
        <v>9</v>
      </c>
      <c r="G14" s="367">
        <v>7</v>
      </c>
      <c r="H14" s="367">
        <v>5</v>
      </c>
      <c r="I14" s="367">
        <v>3</v>
      </c>
      <c r="J14" s="367">
        <v>1</v>
      </c>
      <c r="K14" s="367">
        <v>13</v>
      </c>
    </row>
    <row r="15" spans="1:11" ht="39" customHeight="1">
      <c r="A15" s="42" t="s">
        <v>89</v>
      </c>
      <c r="B15" s="367">
        <v>5</v>
      </c>
      <c r="C15" s="367">
        <v>8</v>
      </c>
      <c r="D15" s="367">
        <v>9</v>
      </c>
      <c r="E15" s="367">
        <v>11</v>
      </c>
      <c r="F15" s="367">
        <v>8</v>
      </c>
      <c r="G15" s="367">
        <v>5</v>
      </c>
      <c r="H15" s="367">
        <v>7</v>
      </c>
      <c r="I15" s="367">
        <v>8</v>
      </c>
      <c r="J15" s="367">
        <v>8</v>
      </c>
      <c r="K15" s="367">
        <v>7</v>
      </c>
    </row>
    <row r="16" spans="1:11" ht="23.1" customHeight="1">
      <c r="A16" s="42" t="s">
        <v>88</v>
      </c>
      <c r="B16" s="367">
        <v>3</v>
      </c>
      <c r="C16" s="367">
        <v>1</v>
      </c>
      <c r="D16" s="367">
        <v>2</v>
      </c>
      <c r="E16" s="367">
        <v>4</v>
      </c>
      <c r="F16" s="367">
        <v>6</v>
      </c>
      <c r="G16" s="367">
        <v>9</v>
      </c>
      <c r="H16" s="367">
        <v>4</v>
      </c>
      <c r="I16" s="367">
        <v>8</v>
      </c>
      <c r="J16" s="367">
        <v>1</v>
      </c>
      <c r="K16" s="367">
        <v>5</v>
      </c>
    </row>
    <row r="17" spans="1:11" ht="23.1" customHeight="1">
      <c r="A17" s="42" t="s">
        <v>565</v>
      </c>
      <c r="B17" s="367">
        <v>9</v>
      </c>
      <c r="C17" s="367">
        <v>1</v>
      </c>
      <c r="D17" s="367">
        <v>4</v>
      </c>
      <c r="E17" s="367">
        <v>6</v>
      </c>
      <c r="F17" s="367">
        <v>1</v>
      </c>
      <c r="G17" s="367">
        <v>6</v>
      </c>
      <c r="H17" s="367">
        <v>3</v>
      </c>
      <c r="I17" s="367">
        <v>3</v>
      </c>
      <c r="J17" s="127" t="s">
        <v>82</v>
      </c>
      <c r="K17" s="127">
        <v>3</v>
      </c>
    </row>
    <row r="18" spans="1:11" ht="23.1" customHeight="1">
      <c r="A18" s="42" t="s">
        <v>87</v>
      </c>
      <c r="B18" s="367">
        <v>3</v>
      </c>
      <c r="C18" s="367">
        <v>1</v>
      </c>
      <c r="D18" s="367">
        <v>2</v>
      </c>
      <c r="E18" s="367">
        <v>3</v>
      </c>
      <c r="F18" s="367">
        <v>2</v>
      </c>
      <c r="G18" s="367">
        <v>6</v>
      </c>
      <c r="H18" s="367">
        <v>3</v>
      </c>
      <c r="I18" s="367">
        <v>6</v>
      </c>
      <c r="J18" s="367">
        <v>6</v>
      </c>
      <c r="K18" s="367">
        <v>2</v>
      </c>
    </row>
    <row r="19" spans="1:11" ht="23.1" customHeight="1">
      <c r="A19" s="42" t="s">
        <v>84</v>
      </c>
      <c r="B19" s="367">
        <v>1</v>
      </c>
      <c r="C19" s="367" t="s">
        <v>80</v>
      </c>
      <c r="D19" s="367">
        <v>1</v>
      </c>
      <c r="E19" s="367">
        <v>2</v>
      </c>
      <c r="F19" s="367" t="s">
        <v>80</v>
      </c>
      <c r="G19" s="367" t="s">
        <v>80</v>
      </c>
      <c r="H19" s="367" t="s">
        <v>80</v>
      </c>
      <c r="I19" s="367">
        <v>2</v>
      </c>
      <c r="J19" s="367">
        <v>1</v>
      </c>
      <c r="K19" s="367">
        <v>1</v>
      </c>
    </row>
    <row r="20" spans="1:11" ht="23.1" customHeight="1">
      <c r="A20" s="42" t="s">
        <v>566</v>
      </c>
      <c r="B20" s="367">
        <v>2</v>
      </c>
      <c r="C20" s="367" t="s">
        <v>80</v>
      </c>
      <c r="D20" s="367" t="s">
        <v>80</v>
      </c>
      <c r="E20" s="367" t="s">
        <v>80</v>
      </c>
      <c r="F20" s="367">
        <v>1</v>
      </c>
      <c r="G20" s="367">
        <v>2</v>
      </c>
      <c r="H20" s="367" t="s">
        <v>80</v>
      </c>
      <c r="I20" s="367" t="s">
        <v>80</v>
      </c>
      <c r="J20" s="367">
        <v>2</v>
      </c>
      <c r="K20" s="367">
        <v>1</v>
      </c>
    </row>
    <row r="21" spans="1:11" ht="23.1" customHeight="1">
      <c r="A21" s="42" t="s">
        <v>86</v>
      </c>
      <c r="B21" s="367">
        <v>4</v>
      </c>
      <c r="C21" s="367">
        <v>4</v>
      </c>
      <c r="D21" s="367">
        <v>1</v>
      </c>
      <c r="E21" s="367">
        <v>1</v>
      </c>
      <c r="F21" s="367" t="s">
        <v>82</v>
      </c>
      <c r="G21" s="367">
        <v>1</v>
      </c>
      <c r="H21" s="367">
        <v>3</v>
      </c>
      <c r="I21" s="367">
        <v>4</v>
      </c>
      <c r="J21" s="367">
        <v>2</v>
      </c>
      <c r="K21" s="367" t="s">
        <v>80</v>
      </c>
    </row>
    <row r="22" spans="1:11" ht="23.1" customHeight="1">
      <c r="A22" s="42" t="s">
        <v>81</v>
      </c>
      <c r="B22" s="367" t="s">
        <v>80</v>
      </c>
      <c r="C22" s="367" t="s">
        <v>80</v>
      </c>
      <c r="D22" s="367" t="s">
        <v>80</v>
      </c>
      <c r="E22" s="367">
        <v>1</v>
      </c>
      <c r="F22" s="367">
        <v>2</v>
      </c>
      <c r="G22" s="367" t="s">
        <v>80</v>
      </c>
      <c r="H22" s="367">
        <v>1</v>
      </c>
      <c r="I22" s="367" t="s">
        <v>80</v>
      </c>
      <c r="J22" s="367">
        <v>2</v>
      </c>
      <c r="K22" s="367" t="s">
        <v>80</v>
      </c>
    </row>
    <row r="23" spans="1:11" ht="23.1" customHeight="1">
      <c r="A23" s="42" t="s">
        <v>83</v>
      </c>
      <c r="B23" s="367" t="s">
        <v>80</v>
      </c>
      <c r="C23" s="367" t="s">
        <v>80</v>
      </c>
      <c r="D23" s="367" t="s">
        <v>80</v>
      </c>
      <c r="E23" s="367" t="s">
        <v>80</v>
      </c>
      <c r="F23" s="367" t="s">
        <v>80</v>
      </c>
      <c r="G23" s="367" t="s">
        <v>80</v>
      </c>
      <c r="H23" s="367" t="s">
        <v>80</v>
      </c>
      <c r="I23" s="367" t="s">
        <v>80</v>
      </c>
      <c r="J23" s="127" t="s">
        <v>82</v>
      </c>
      <c r="K23" s="127" t="s">
        <v>80</v>
      </c>
    </row>
    <row r="24" spans="1:11" ht="23.1" customHeight="1">
      <c r="A24" s="41" t="s">
        <v>79</v>
      </c>
      <c r="B24" s="102">
        <v>264</v>
      </c>
      <c r="C24" s="102">
        <v>278</v>
      </c>
      <c r="D24" s="102">
        <v>360</v>
      </c>
      <c r="E24" s="102">
        <v>429</v>
      </c>
      <c r="F24" s="102">
        <v>401</v>
      </c>
      <c r="G24" s="102">
        <v>376</v>
      </c>
      <c r="H24" s="102">
        <v>335</v>
      </c>
      <c r="I24" s="102">
        <v>230</v>
      </c>
      <c r="J24" s="102">
        <v>181</v>
      </c>
      <c r="K24" s="102">
        <f>K3-SUM(K4:K23)</f>
        <v>228</v>
      </c>
    </row>
    <row r="25" spans="1:11">
      <c r="A25" s="30" t="s">
        <v>567</v>
      </c>
    </row>
    <row r="26" spans="1:11" ht="23.1" customHeight="1"/>
    <row r="27" spans="1:11" ht="23.1" customHeight="1"/>
    <row r="28" spans="1:11" ht="23.1" customHeight="1"/>
    <row r="29" spans="1:11" ht="23.1" customHeight="1"/>
    <row r="30" spans="1:11" ht="23.1" customHeight="1"/>
    <row r="31" spans="1:11" ht="23.1" customHeight="1"/>
    <row r="32" spans="1:11" ht="23.1" customHeight="1"/>
    <row r="33" ht="23.1" customHeight="1"/>
    <row r="34" ht="23.1" customHeight="1"/>
  </sheetData>
  <sortState ref="A4:K23">
    <sortCondition descending="1" ref="K4:K23"/>
  </sortState>
  <mergeCells count="1">
    <mergeCell ref="A1:K1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4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48"/>
  <sheetViews>
    <sheetView showGridLines="0" zoomScaleNormal="100" workbookViewId="0">
      <selection activeCell="O14" sqref="O14"/>
    </sheetView>
  </sheetViews>
  <sheetFormatPr defaultColWidth="8.875" defaultRowHeight="15.75"/>
  <cols>
    <col min="1" max="1" width="31.625" style="19" bestFit="1" customWidth="1"/>
    <col min="2" max="16384" width="8.875" style="19"/>
  </cols>
  <sheetData>
    <row r="1" spans="1:13" ht="23.1" customHeight="1">
      <c r="A1" s="468" t="s">
        <v>568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3" ht="23.1" customHeight="1">
      <c r="A2" s="108"/>
      <c r="B2" s="85" t="s">
        <v>569</v>
      </c>
      <c r="C2" s="85" t="s">
        <v>137</v>
      </c>
      <c r="D2" s="85" t="s">
        <v>136</v>
      </c>
      <c r="E2" s="85" t="s">
        <v>135</v>
      </c>
      <c r="F2" s="85" t="s">
        <v>134</v>
      </c>
      <c r="G2" s="85" t="s">
        <v>133</v>
      </c>
      <c r="H2" s="85" t="s">
        <v>132</v>
      </c>
      <c r="I2" s="85" t="s">
        <v>131</v>
      </c>
      <c r="J2" s="85" t="s">
        <v>130</v>
      </c>
      <c r="K2" s="85" t="s">
        <v>334</v>
      </c>
    </row>
    <row r="3" spans="1:13" ht="23.1" customHeight="1">
      <c r="A3" s="43" t="s">
        <v>570</v>
      </c>
      <c r="B3" s="104">
        <v>59010</v>
      </c>
      <c r="C3" s="104">
        <v>67986</v>
      </c>
      <c r="D3" s="104">
        <v>73720</v>
      </c>
      <c r="E3" s="103">
        <v>70305</v>
      </c>
      <c r="F3" s="105">
        <v>67654</v>
      </c>
      <c r="G3" s="358">
        <v>67874</v>
      </c>
      <c r="H3" s="358">
        <v>65176</v>
      </c>
      <c r="I3" s="358">
        <v>59918</v>
      </c>
      <c r="J3" s="358">
        <v>54251</v>
      </c>
      <c r="K3" s="358">
        <v>41844</v>
      </c>
      <c r="M3" s="21"/>
    </row>
    <row r="4" spans="1:13" ht="23.1" customHeight="1">
      <c r="A4" s="43" t="s">
        <v>571</v>
      </c>
      <c r="B4" s="107">
        <v>52920</v>
      </c>
      <c r="C4" s="107">
        <v>62228</v>
      </c>
      <c r="D4" s="107">
        <v>68229</v>
      </c>
      <c r="E4" s="106">
        <v>64765</v>
      </c>
      <c r="F4" s="21">
        <v>62043</v>
      </c>
      <c r="G4" s="76">
        <v>61676</v>
      </c>
      <c r="H4" s="76">
        <v>58785</v>
      </c>
      <c r="I4" s="76">
        <v>53642</v>
      </c>
      <c r="J4" s="76">
        <v>48548</v>
      </c>
      <c r="K4" s="76">
        <v>36110</v>
      </c>
    </row>
    <row r="5" spans="1:13" ht="23.1" customHeight="1">
      <c r="A5" s="43" t="s">
        <v>572</v>
      </c>
      <c r="B5" s="107">
        <v>4189</v>
      </c>
      <c r="C5" s="107">
        <v>3988</v>
      </c>
      <c r="D5" s="107">
        <v>3525</v>
      </c>
      <c r="E5" s="106">
        <v>3582</v>
      </c>
      <c r="F5" s="21">
        <v>3890</v>
      </c>
      <c r="G5" s="76">
        <v>4376</v>
      </c>
      <c r="H5" s="76">
        <v>4768</v>
      </c>
      <c r="I5" s="76">
        <v>4940</v>
      </c>
      <c r="J5" s="76">
        <v>4566</v>
      </c>
      <c r="K5" s="76">
        <v>4273</v>
      </c>
    </row>
    <row r="6" spans="1:13" ht="23.1" customHeight="1">
      <c r="A6" s="43" t="s">
        <v>129</v>
      </c>
      <c r="B6" s="107">
        <v>309</v>
      </c>
      <c r="C6" s="107">
        <v>327</v>
      </c>
      <c r="D6" s="107">
        <v>346</v>
      </c>
      <c r="E6" s="106">
        <v>310</v>
      </c>
      <c r="F6" s="21">
        <v>295</v>
      </c>
      <c r="G6" s="76">
        <v>307</v>
      </c>
      <c r="H6" s="76">
        <v>318</v>
      </c>
      <c r="I6" s="76">
        <v>324</v>
      </c>
      <c r="J6" s="76">
        <v>363</v>
      </c>
      <c r="K6" s="76">
        <v>391</v>
      </c>
    </row>
    <row r="7" spans="1:13" ht="23.1" customHeight="1">
      <c r="A7" s="43" t="s">
        <v>573</v>
      </c>
      <c r="B7" s="107">
        <v>298</v>
      </c>
      <c r="C7" s="107">
        <v>283</v>
      </c>
      <c r="D7" s="107">
        <v>230</v>
      </c>
      <c r="E7" s="106">
        <v>249</v>
      </c>
      <c r="F7" s="21">
        <v>313</v>
      </c>
      <c r="G7" s="76">
        <v>307</v>
      </c>
      <c r="H7" s="76">
        <v>300</v>
      </c>
      <c r="I7" s="76">
        <v>287</v>
      </c>
      <c r="J7" s="76">
        <v>263</v>
      </c>
      <c r="K7" s="76">
        <v>304</v>
      </c>
    </row>
    <row r="8" spans="1:13" ht="23.1" customHeight="1">
      <c r="A8" s="43" t="s">
        <v>574</v>
      </c>
      <c r="B8" s="107">
        <v>410</v>
      </c>
      <c r="C8" s="107">
        <v>368</v>
      </c>
      <c r="D8" s="107">
        <v>533</v>
      </c>
      <c r="E8" s="106">
        <v>361</v>
      </c>
      <c r="F8" s="21">
        <v>271</v>
      </c>
      <c r="G8" s="76">
        <v>386</v>
      </c>
      <c r="H8" s="76">
        <v>236</v>
      </c>
      <c r="I8" s="76">
        <v>172</v>
      </c>
      <c r="J8" s="76">
        <v>163</v>
      </c>
      <c r="K8" s="76">
        <v>240</v>
      </c>
    </row>
    <row r="9" spans="1:13" ht="23.1" customHeight="1">
      <c r="A9" s="43" t="s">
        <v>128</v>
      </c>
      <c r="B9" s="107">
        <v>369</v>
      </c>
      <c r="C9" s="107">
        <v>164</v>
      </c>
      <c r="D9" s="107">
        <v>202</v>
      </c>
      <c r="E9" s="106">
        <v>196</v>
      </c>
      <c r="F9" s="21">
        <v>135</v>
      </c>
      <c r="G9" s="76">
        <v>149</v>
      </c>
      <c r="H9" s="76">
        <v>171</v>
      </c>
      <c r="I9" s="76">
        <v>88</v>
      </c>
      <c r="J9" s="76">
        <v>62</v>
      </c>
      <c r="K9" s="76">
        <v>100</v>
      </c>
    </row>
    <row r="10" spans="1:13" ht="23.1" customHeight="1">
      <c r="A10" s="43" t="s">
        <v>127</v>
      </c>
      <c r="B10" s="76">
        <v>57</v>
      </c>
      <c r="C10" s="76">
        <v>63</v>
      </c>
      <c r="D10" s="76">
        <v>57</v>
      </c>
      <c r="E10" s="76">
        <v>79</v>
      </c>
      <c r="F10" s="21">
        <v>98</v>
      </c>
      <c r="G10" s="76">
        <v>106</v>
      </c>
      <c r="H10" s="76">
        <v>100</v>
      </c>
      <c r="I10" s="76">
        <v>75</v>
      </c>
      <c r="J10" s="76">
        <v>46</v>
      </c>
      <c r="K10" s="76">
        <v>74</v>
      </c>
    </row>
    <row r="11" spans="1:13" ht="23.1" customHeight="1">
      <c r="A11" s="43" t="s">
        <v>575</v>
      </c>
      <c r="B11" s="107">
        <v>131</v>
      </c>
      <c r="C11" s="107">
        <v>268</v>
      </c>
      <c r="D11" s="107">
        <v>254</v>
      </c>
      <c r="E11" s="106">
        <v>309</v>
      </c>
      <c r="F11" s="21">
        <v>183</v>
      </c>
      <c r="G11" s="76">
        <v>156</v>
      </c>
      <c r="H11" s="76">
        <v>127</v>
      </c>
      <c r="I11" s="76">
        <v>125</v>
      </c>
      <c r="J11" s="76">
        <v>40</v>
      </c>
      <c r="K11" s="76">
        <v>31</v>
      </c>
    </row>
    <row r="12" spans="1:13" ht="23.1" customHeight="1">
      <c r="A12" s="43" t="s">
        <v>576</v>
      </c>
      <c r="B12" s="107">
        <v>28</v>
      </c>
      <c r="C12" s="107">
        <v>22</v>
      </c>
      <c r="D12" s="107">
        <v>24</v>
      </c>
      <c r="E12" s="106">
        <v>44</v>
      </c>
      <c r="F12" s="21">
        <v>32</v>
      </c>
      <c r="G12" s="76">
        <v>44</v>
      </c>
      <c r="H12" s="76">
        <v>52</v>
      </c>
      <c r="I12" s="76">
        <v>24</v>
      </c>
      <c r="J12" s="76">
        <v>24</v>
      </c>
      <c r="K12" s="76">
        <v>26</v>
      </c>
    </row>
    <row r="13" spans="1:13" ht="23.1" customHeight="1">
      <c r="A13" s="43" t="s">
        <v>126</v>
      </c>
      <c r="B13" s="76">
        <v>7</v>
      </c>
      <c r="C13" s="76">
        <v>19</v>
      </c>
      <c r="D13" s="76">
        <v>13</v>
      </c>
      <c r="E13" s="76">
        <v>10</v>
      </c>
      <c r="F13" s="21">
        <v>22</v>
      </c>
      <c r="G13" s="76">
        <v>26</v>
      </c>
      <c r="H13" s="76">
        <v>27</v>
      </c>
      <c r="I13" s="76">
        <v>19</v>
      </c>
      <c r="J13" s="76">
        <v>18</v>
      </c>
      <c r="K13" s="76">
        <v>19</v>
      </c>
    </row>
    <row r="14" spans="1:13" ht="23.1" customHeight="1">
      <c r="A14" s="43" t="s">
        <v>121</v>
      </c>
      <c r="B14" s="76">
        <v>6</v>
      </c>
      <c r="C14" s="76">
        <v>13</v>
      </c>
      <c r="D14" s="76">
        <v>8</v>
      </c>
      <c r="E14" s="76">
        <v>13</v>
      </c>
      <c r="F14" s="21">
        <v>7</v>
      </c>
      <c r="G14" s="76">
        <v>4</v>
      </c>
      <c r="H14" s="76">
        <v>7</v>
      </c>
      <c r="I14" s="76">
        <v>5</v>
      </c>
      <c r="J14" s="76">
        <v>9</v>
      </c>
      <c r="K14" s="76">
        <v>18</v>
      </c>
    </row>
    <row r="15" spans="1:13">
      <c r="A15" s="43" t="s">
        <v>577</v>
      </c>
      <c r="B15" s="76">
        <v>9</v>
      </c>
      <c r="C15" s="76">
        <v>12</v>
      </c>
      <c r="D15" s="76">
        <v>19</v>
      </c>
      <c r="E15" s="76">
        <v>3</v>
      </c>
      <c r="F15" s="21">
        <v>5</v>
      </c>
      <c r="G15" s="76">
        <v>5</v>
      </c>
      <c r="H15" s="76">
        <v>1</v>
      </c>
      <c r="I15" s="76">
        <v>2</v>
      </c>
      <c r="J15" s="76">
        <v>4</v>
      </c>
      <c r="K15" s="76">
        <v>16</v>
      </c>
    </row>
    <row r="16" spans="1:13" ht="39" customHeight="1">
      <c r="A16" s="43" t="s">
        <v>125</v>
      </c>
      <c r="B16" s="76">
        <v>4</v>
      </c>
      <c r="C16" s="76">
        <v>12</v>
      </c>
      <c r="D16" s="76">
        <v>7</v>
      </c>
      <c r="E16" s="76">
        <v>19</v>
      </c>
      <c r="F16" s="21">
        <v>6</v>
      </c>
      <c r="G16" s="76">
        <v>16</v>
      </c>
      <c r="H16" s="76">
        <v>30</v>
      </c>
      <c r="I16" s="76">
        <v>18</v>
      </c>
      <c r="J16" s="76">
        <v>4</v>
      </c>
      <c r="K16" s="76">
        <v>15</v>
      </c>
    </row>
    <row r="17" spans="1:11">
      <c r="A17" s="43" t="s">
        <v>122</v>
      </c>
      <c r="B17" s="76">
        <v>10</v>
      </c>
      <c r="C17" s="76">
        <v>15</v>
      </c>
      <c r="D17" s="76">
        <v>10</v>
      </c>
      <c r="E17" s="76">
        <v>27</v>
      </c>
      <c r="F17" s="21">
        <v>11</v>
      </c>
      <c r="G17" s="76">
        <v>11</v>
      </c>
      <c r="H17" s="76">
        <v>6</v>
      </c>
      <c r="I17" s="76">
        <v>11</v>
      </c>
      <c r="J17" s="76">
        <v>5</v>
      </c>
      <c r="K17" s="76">
        <v>14</v>
      </c>
    </row>
    <row r="18" spans="1:11" ht="23.1" customHeight="1">
      <c r="A18" s="43" t="s">
        <v>117</v>
      </c>
      <c r="B18" s="76">
        <v>9</v>
      </c>
      <c r="C18" s="76">
        <v>5</v>
      </c>
      <c r="D18" s="76">
        <v>7</v>
      </c>
      <c r="E18" s="76">
        <v>10</v>
      </c>
      <c r="F18" s="21">
        <v>33</v>
      </c>
      <c r="G18" s="76">
        <v>10</v>
      </c>
      <c r="H18" s="76">
        <v>7</v>
      </c>
      <c r="I18" s="76">
        <v>3</v>
      </c>
      <c r="J18" s="76">
        <v>1</v>
      </c>
      <c r="K18" s="76">
        <v>13</v>
      </c>
    </row>
    <row r="19" spans="1:11" ht="23.1" customHeight="1">
      <c r="A19" s="43" t="s">
        <v>123</v>
      </c>
      <c r="B19" s="76">
        <v>10</v>
      </c>
      <c r="C19" s="76">
        <v>15</v>
      </c>
      <c r="D19" s="76">
        <v>25</v>
      </c>
      <c r="E19" s="76">
        <v>38</v>
      </c>
      <c r="F19" s="76">
        <v>16</v>
      </c>
      <c r="G19" s="76">
        <v>13</v>
      </c>
      <c r="H19" s="76">
        <v>7</v>
      </c>
      <c r="I19" s="76">
        <v>11</v>
      </c>
      <c r="J19" s="76">
        <v>13</v>
      </c>
      <c r="K19" s="76">
        <v>8</v>
      </c>
    </row>
    <row r="20" spans="1:11">
      <c r="A20" s="43" t="s">
        <v>578</v>
      </c>
      <c r="B20" s="76">
        <v>6</v>
      </c>
      <c r="C20" s="76">
        <v>7</v>
      </c>
      <c r="D20" s="76">
        <v>5</v>
      </c>
      <c r="E20" s="76">
        <v>10</v>
      </c>
      <c r="F20" s="21">
        <v>8</v>
      </c>
      <c r="G20" s="76">
        <v>12</v>
      </c>
      <c r="H20" s="76">
        <v>11</v>
      </c>
      <c r="I20" s="76">
        <v>9</v>
      </c>
      <c r="J20" s="76">
        <v>9</v>
      </c>
      <c r="K20" s="76">
        <v>7</v>
      </c>
    </row>
    <row r="21" spans="1:11" ht="23.1" customHeight="1">
      <c r="A21" s="43" t="s">
        <v>579</v>
      </c>
      <c r="B21" s="76">
        <v>9</v>
      </c>
      <c r="C21" s="76">
        <v>2</v>
      </c>
      <c r="D21" s="76">
        <v>1</v>
      </c>
      <c r="E21" s="76">
        <v>6</v>
      </c>
      <c r="F21" s="21">
        <v>17</v>
      </c>
      <c r="G21" s="76">
        <v>12</v>
      </c>
      <c r="H21" s="76">
        <v>16</v>
      </c>
      <c r="I21" s="76">
        <v>12</v>
      </c>
      <c r="J21" s="128" t="s">
        <v>105</v>
      </c>
      <c r="K21" s="128">
        <v>6</v>
      </c>
    </row>
    <row r="22" spans="1:11" ht="23.1" customHeight="1">
      <c r="A22" s="43" t="s">
        <v>119</v>
      </c>
      <c r="B22" s="76">
        <v>15</v>
      </c>
      <c r="C22" s="76">
        <v>6</v>
      </c>
      <c r="D22" s="76">
        <v>4</v>
      </c>
      <c r="E22" s="76">
        <v>8</v>
      </c>
      <c r="F22" s="21">
        <v>8</v>
      </c>
      <c r="G22" s="76">
        <v>9</v>
      </c>
      <c r="H22" s="76">
        <v>12</v>
      </c>
      <c r="I22" s="76">
        <v>5</v>
      </c>
      <c r="J22" s="76">
        <v>5</v>
      </c>
      <c r="K22" s="76">
        <v>6</v>
      </c>
    </row>
    <row r="23" spans="1:11" ht="23.1" customHeight="1">
      <c r="A23" s="43" t="s">
        <v>120</v>
      </c>
      <c r="B23" s="76">
        <v>16</v>
      </c>
      <c r="C23" s="76">
        <v>1</v>
      </c>
      <c r="D23" s="76">
        <v>3</v>
      </c>
      <c r="E23" s="76">
        <v>10</v>
      </c>
      <c r="F23" s="21">
        <v>1</v>
      </c>
      <c r="G23" s="76">
        <v>13</v>
      </c>
      <c r="H23" s="76">
        <v>3</v>
      </c>
      <c r="I23" s="76">
        <v>5</v>
      </c>
      <c r="J23" s="128" t="s">
        <v>105</v>
      </c>
      <c r="K23" s="128">
        <v>4</v>
      </c>
    </row>
    <row r="24" spans="1:11" ht="23.1" customHeight="1">
      <c r="A24" s="43" t="s">
        <v>580</v>
      </c>
      <c r="B24" s="76" t="s">
        <v>80</v>
      </c>
      <c r="C24" s="76">
        <v>2</v>
      </c>
      <c r="D24" s="76">
        <v>1</v>
      </c>
      <c r="E24" s="76">
        <v>2</v>
      </c>
      <c r="F24" s="21">
        <v>1</v>
      </c>
      <c r="G24" s="76">
        <v>4</v>
      </c>
      <c r="H24" s="76">
        <v>2</v>
      </c>
      <c r="I24" s="76" t="s">
        <v>80</v>
      </c>
      <c r="J24" s="128" t="s">
        <v>105</v>
      </c>
      <c r="K24" s="128">
        <v>3</v>
      </c>
    </row>
    <row r="25" spans="1:11" ht="23.1" customHeight="1">
      <c r="A25" s="43" t="s">
        <v>112</v>
      </c>
      <c r="B25" s="76">
        <v>1</v>
      </c>
      <c r="C25" s="76">
        <v>1</v>
      </c>
      <c r="D25" s="76" t="s">
        <v>80</v>
      </c>
      <c r="E25" s="76" t="s">
        <v>80</v>
      </c>
      <c r="F25" s="76" t="s">
        <v>80</v>
      </c>
      <c r="G25" s="76" t="s">
        <v>80</v>
      </c>
      <c r="H25" s="76" t="s">
        <v>80</v>
      </c>
      <c r="I25" s="76" t="s">
        <v>80</v>
      </c>
      <c r="J25" s="76">
        <v>1</v>
      </c>
      <c r="K25" s="76">
        <v>2</v>
      </c>
    </row>
    <row r="26" spans="1:11" ht="23.1" customHeight="1">
      <c r="A26" s="43" t="s">
        <v>124</v>
      </c>
      <c r="B26" s="76">
        <v>4</v>
      </c>
      <c r="C26" s="76">
        <v>1</v>
      </c>
      <c r="D26" s="76">
        <v>2</v>
      </c>
      <c r="E26" s="76">
        <v>4</v>
      </c>
      <c r="F26" s="21">
        <v>2</v>
      </c>
      <c r="G26" s="76">
        <v>6</v>
      </c>
      <c r="H26" s="76">
        <v>3</v>
      </c>
      <c r="I26" s="76">
        <v>14</v>
      </c>
      <c r="J26" s="76">
        <v>6</v>
      </c>
      <c r="K26" s="76">
        <v>2</v>
      </c>
    </row>
    <row r="27" spans="1:11" ht="23.1" customHeight="1">
      <c r="A27" s="43" t="s">
        <v>581</v>
      </c>
      <c r="B27" s="76" t="s">
        <v>80</v>
      </c>
      <c r="C27" s="76" t="s">
        <v>80</v>
      </c>
      <c r="D27" s="76">
        <v>1</v>
      </c>
      <c r="E27" s="76">
        <v>17</v>
      </c>
      <c r="F27" s="21">
        <v>5</v>
      </c>
      <c r="G27" s="76">
        <v>2</v>
      </c>
      <c r="H27" s="76" t="s">
        <v>80</v>
      </c>
      <c r="I27" s="76" t="s">
        <v>80</v>
      </c>
      <c r="J27" s="76">
        <v>3</v>
      </c>
      <c r="K27" s="76">
        <v>1</v>
      </c>
    </row>
    <row r="28" spans="1:11" ht="23.1" customHeight="1">
      <c r="A28" s="43" t="s">
        <v>107</v>
      </c>
      <c r="B28" s="76">
        <v>2</v>
      </c>
      <c r="C28" s="76">
        <v>4</v>
      </c>
      <c r="D28" s="76" t="s">
        <v>80</v>
      </c>
      <c r="E28" s="76">
        <v>2</v>
      </c>
      <c r="F28" s="76" t="s">
        <v>80</v>
      </c>
      <c r="G28" s="76" t="s">
        <v>80</v>
      </c>
      <c r="H28" s="76" t="s">
        <v>80</v>
      </c>
      <c r="I28" s="76" t="s">
        <v>80</v>
      </c>
      <c r="J28" s="128" t="s">
        <v>105</v>
      </c>
      <c r="K28" s="128">
        <v>1</v>
      </c>
    </row>
    <row r="29" spans="1:11" ht="23.1" customHeight="1">
      <c r="A29" s="43" t="s">
        <v>582</v>
      </c>
      <c r="B29" s="76" t="s">
        <v>80</v>
      </c>
      <c r="C29" s="76" t="s">
        <v>80</v>
      </c>
      <c r="D29" s="76">
        <v>1</v>
      </c>
      <c r="E29" s="76">
        <v>2</v>
      </c>
      <c r="F29" s="21" t="s">
        <v>80</v>
      </c>
      <c r="G29" s="76" t="s">
        <v>80</v>
      </c>
      <c r="H29" s="76" t="s">
        <v>80</v>
      </c>
      <c r="I29" s="76">
        <v>1</v>
      </c>
      <c r="J29" s="76">
        <v>1</v>
      </c>
      <c r="K29" s="76">
        <v>1</v>
      </c>
    </row>
    <row r="30" spans="1:11" ht="23.1" customHeight="1">
      <c r="A30" s="43" t="s">
        <v>583</v>
      </c>
      <c r="B30" s="76">
        <v>1</v>
      </c>
      <c r="C30" s="76" t="s">
        <v>80</v>
      </c>
      <c r="D30" s="76" t="s">
        <v>80</v>
      </c>
      <c r="E30" s="76" t="s">
        <v>80</v>
      </c>
      <c r="F30" s="76" t="s">
        <v>80</v>
      </c>
      <c r="G30" s="76">
        <v>2</v>
      </c>
      <c r="H30" s="76" t="s">
        <v>80</v>
      </c>
      <c r="I30" s="76" t="s">
        <v>80</v>
      </c>
      <c r="J30" s="128" t="s">
        <v>105</v>
      </c>
      <c r="K30" s="128">
        <v>1</v>
      </c>
    </row>
    <row r="31" spans="1:11" ht="23.1" customHeight="1">
      <c r="A31" s="43" t="s">
        <v>114</v>
      </c>
      <c r="B31" s="76">
        <v>6</v>
      </c>
      <c r="C31" s="76" t="s">
        <v>80</v>
      </c>
      <c r="D31" s="76">
        <v>3</v>
      </c>
      <c r="E31" s="76" t="s">
        <v>80</v>
      </c>
      <c r="F31" s="76">
        <v>2</v>
      </c>
      <c r="G31" s="76" t="s">
        <v>80</v>
      </c>
      <c r="H31" s="76">
        <v>2</v>
      </c>
      <c r="I31" s="76">
        <v>1</v>
      </c>
      <c r="J31" s="128" t="s">
        <v>105</v>
      </c>
      <c r="K31" s="128">
        <v>1</v>
      </c>
    </row>
    <row r="32" spans="1:11" ht="23.1" customHeight="1">
      <c r="A32" s="43" t="s">
        <v>113</v>
      </c>
      <c r="B32" s="76" t="s">
        <v>80</v>
      </c>
      <c r="C32" s="76">
        <v>1</v>
      </c>
      <c r="D32" s="76">
        <v>1</v>
      </c>
      <c r="E32" s="76">
        <v>2</v>
      </c>
      <c r="F32" s="76">
        <v>3</v>
      </c>
      <c r="G32" s="76">
        <v>9</v>
      </c>
      <c r="H32" s="76">
        <v>9</v>
      </c>
      <c r="I32" s="76">
        <v>1</v>
      </c>
      <c r="J32" s="128" t="s">
        <v>105</v>
      </c>
      <c r="K32" s="128">
        <v>1</v>
      </c>
    </row>
    <row r="33" spans="1:11" ht="23.1" customHeight="1">
      <c r="A33" s="43" t="s">
        <v>104</v>
      </c>
      <c r="B33" s="76">
        <v>2</v>
      </c>
      <c r="C33" s="76" t="s">
        <v>80</v>
      </c>
      <c r="D33" s="76">
        <v>1</v>
      </c>
      <c r="E33" s="76">
        <v>1</v>
      </c>
      <c r="F33" s="76">
        <v>2</v>
      </c>
      <c r="G33" s="76">
        <v>1</v>
      </c>
      <c r="H33" s="76" t="s">
        <v>80</v>
      </c>
      <c r="I33" s="76" t="s">
        <v>80</v>
      </c>
      <c r="J33" s="76">
        <v>2</v>
      </c>
      <c r="K33" s="76">
        <v>1</v>
      </c>
    </row>
    <row r="34" spans="1:11" ht="23.1" customHeight="1">
      <c r="A34" s="43" t="s">
        <v>108</v>
      </c>
      <c r="B34" s="76" t="s">
        <v>80</v>
      </c>
      <c r="C34" s="76" t="s">
        <v>80</v>
      </c>
      <c r="D34" s="76" t="s">
        <v>80</v>
      </c>
      <c r="E34" s="76" t="s">
        <v>80</v>
      </c>
      <c r="F34" s="76" t="s">
        <v>80</v>
      </c>
      <c r="G34" s="76" t="s">
        <v>80</v>
      </c>
      <c r="H34" s="76">
        <v>1</v>
      </c>
      <c r="I34" s="76" t="s">
        <v>80</v>
      </c>
      <c r="J34" s="128" t="s">
        <v>105</v>
      </c>
      <c r="K34" s="128" t="s">
        <v>80</v>
      </c>
    </row>
    <row r="35" spans="1:11" ht="23.1" customHeight="1">
      <c r="A35" s="43" t="s">
        <v>103</v>
      </c>
      <c r="B35" s="76" t="s">
        <v>80</v>
      </c>
      <c r="C35" s="76">
        <v>1</v>
      </c>
      <c r="D35" s="76">
        <v>16</v>
      </c>
      <c r="E35" s="76">
        <v>1</v>
      </c>
      <c r="F35" s="76">
        <v>7</v>
      </c>
      <c r="G35" s="76" t="s">
        <v>80</v>
      </c>
      <c r="H35" s="76">
        <v>4</v>
      </c>
      <c r="I35" s="76" t="s">
        <v>80</v>
      </c>
      <c r="J35" s="76">
        <v>3</v>
      </c>
      <c r="K35" s="76" t="s">
        <v>80</v>
      </c>
    </row>
    <row r="36" spans="1:11" ht="23.1" customHeight="1">
      <c r="A36" s="43" t="s">
        <v>116</v>
      </c>
      <c r="B36" s="76" t="s">
        <v>80</v>
      </c>
      <c r="C36" s="76" t="s">
        <v>80</v>
      </c>
      <c r="D36" s="76" t="s">
        <v>80</v>
      </c>
      <c r="E36" s="76" t="s">
        <v>80</v>
      </c>
      <c r="F36" s="76" t="s">
        <v>80</v>
      </c>
      <c r="G36" s="76">
        <v>1</v>
      </c>
      <c r="H36" s="76" t="s">
        <v>80</v>
      </c>
      <c r="I36" s="76">
        <v>1</v>
      </c>
      <c r="J36" s="128" t="s">
        <v>105</v>
      </c>
      <c r="K36" s="128" t="s">
        <v>80</v>
      </c>
    </row>
    <row r="37" spans="1:11" ht="23.1" customHeight="1">
      <c r="A37" s="43" t="s">
        <v>109</v>
      </c>
      <c r="B37" s="76" t="s">
        <v>80</v>
      </c>
      <c r="C37" s="76" t="s">
        <v>80</v>
      </c>
      <c r="D37" s="76">
        <v>1</v>
      </c>
      <c r="E37" s="76" t="s">
        <v>80</v>
      </c>
      <c r="F37" s="76" t="s">
        <v>80</v>
      </c>
      <c r="G37" s="76" t="s">
        <v>80</v>
      </c>
      <c r="H37" s="76">
        <v>1</v>
      </c>
      <c r="I37" s="76" t="s">
        <v>80</v>
      </c>
      <c r="J37" s="128" t="s">
        <v>105</v>
      </c>
      <c r="K37" s="128" t="s">
        <v>80</v>
      </c>
    </row>
    <row r="38" spans="1:11" ht="23.1" customHeight="1">
      <c r="A38" s="43" t="s">
        <v>584</v>
      </c>
      <c r="B38" s="76">
        <v>2</v>
      </c>
      <c r="C38" s="76" t="s">
        <v>80</v>
      </c>
      <c r="D38" s="76">
        <v>1</v>
      </c>
      <c r="E38" s="76">
        <v>3</v>
      </c>
      <c r="F38" s="76" t="s">
        <v>80</v>
      </c>
      <c r="G38" s="76" t="s">
        <v>80</v>
      </c>
      <c r="H38" s="76" t="s">
        <v>80</v>
      </c>
      <c r="I38" s="76" t="s">
        <v>80</v>
      </c>
      <c r="J38" s="128" t="s">
        <v>105</v>
      </c>
      <c r="K38" s="128" t="s">
        <v>80</v>
      </c>
    </row>
    <row r="39" spans="1:11" ht="23.1" customHeight="1">
      <c r="A39" s="43" t="s">
        <v>118</v>
      </c>
      <c r="B39" s="76">
        <v>3</v>
      </c>
      <c r="C39" s="76">
        <v>4</v>
      </c>
      <c r="D39" s="76" t="s">
        <v>80</v>
      </c>
      <c r="E39" s="76" t="s">
        <v>80</v>
      </c>
      <c r="F39" s="76" t="s">
        <v>80</v>
      </c>
      <c r="G39" s="76">
        <v>1</v>
      </c>
      <c r="H39" s="76">
        <v>3</v>
      </c>
      <c r="I39" s="76">
        <v>3</v>
      </c>
      <c r="J39" s="76">
        <v>4</v>
      </c>
      <c r="K39" s="76" t="s">
        <v>80</v>
      </c>
    </row>
    <row r="40" spans="1:11" ht="23.1" customHeight="1">
      <c r="A40" s="43" t="s">
        <v>111</v>
      </c>
      <c r="B40" s="76" t="s">
        <v>80</v>
      </c>
      <c r="C40" s="76" t="s">
        <v>80</v>
      </c>
      <c r="D40" s="76" t="s">
        <v>80</v>
      </c>
      <c r="E40" s="76" t="s">
        <v>80</v>
      </c>
      <c r="F40" s="76" t="s">
        <v>80</v>
      </c>
      <c r="G40" s="76">
        <v>1</v>
      </c>
      <c r="H40" s="76" t="s">
        <v>80</v>
      </c>
      <c r="I40" s="76" t="s">
        <v>80</v>
      </c>
      <c r="J40" s="128" t="s">
        <v>105</v>
      </c>
      <c r="K40" s="128" t="s">
        <v>80</v>
      </c>
    </row>
    <row r="41" spans="1:11" ht="23.1" customHeight="1">
      <c r="A41" s="43" t="s">
        <v>106</v>
      </c>
      <c r="B41" s="76" t="s">
        <v>80</v>
      </c>
      <c r="C41" s="76" t="s">
        <v>80</v>
      </c>
      <c r="D41" s="76" t="s">
        <v>80</v>
      </c>
      <c r="E41" s="76">
        <v>1</v>
      </c>
      <c r="F41" s="21">
        <v>5</v>
      </c>
      <c r="G41" s="76" t="s">
        <v>80</v>
      </c>
      <c r="H41" s="76" t="s">
        <v>80</v>
      </c>
      <c r="I41" s="76" t="s">
        <v>80</v>
      </c>
      <c r="J41" s="128" t="s">
        <v>105</v>
      </c>
      <c r="K41" s="128" t="s">
        <v>80</v>
      </c>
    </row>
    <row r="42" spans="1:11" ht="23.1" customHeight="1">
      <c r="A42" s="43" t="s">
        <v>585</v>
      </c>
      <c r="B42" s="76" t="s">
        <v>80</v>
      </c>
      <c r="C42" s="76" t="s">
        <v>80</v>
      </c>
      <c r="D42" s="76" t="s">
        <v>80</v>
      </c>
      <c r="E42" s="76">
        <v>1</v>
      </c>
      <c r="F42" s="21">
        <v>1</v>
      </c>
      <c r="G42" s="76" t="s">
        <v>80</v>
      </c>
      <c r="H42" s="76" t="s">
        <v>80</v>
      </c>
      <c r="I42" s="76" t="s">
        <v>80</v>
      </c>
      <c r="J42" s="76">
        <v>1</v>
      </c>
      <c r="K42" s="76" t="s">
        <v>80</v>
      </c>
    </row>
    <row r="43" spans="1:11" ht="23.1" customHeight="1">
      <c r="A43" s="43" t="s">
        <v>110</v>
      </c>
      <c r="B43" s="76" t="s">
        <v>80</v>
      </c>
      <c r="C43" s="76" t="s">
        <v>80</v>
      </c>
      <c r="D43" s="76" t="s">
        <v>80</v>
      </c>
      <c r="E43" s="76" t="s">
        <v>80</v>
      </c>
      <c r="F43" s="76" t="s">
        <v>80</v>
      </c>
      <c r="G43" s="76" t="s">
        <v>80</v>
      </c>
      <c r="H43" s="76">
        <v>2</v>
      </c>
      <c r="I43" s="76" t="s">
        <v>80</v>
      </c>
      <c r="J43" s="128" t="s">
        <v>105</v>
      </c>
      <c r="K43" s="128" t="s">
        <v>80</v>
      </c>
    </row>
    <row r="44" spans="1:11" ht="39" customHeight="1">
      <c r="A44" s="43" t="s">
        <v>115</v>
      </c>
      <c r="B44" s="76" t="s">
        <v>80</v>
      </c>
      <c r="C44" s="76" t="s">
        <v>80</v>
      </c>
      <c r="D44" s="76" t="s">
        <v>80</v>
      </c>
      <c r="E44" s="76" t="s">
        <v>80</v>
      </c>
      <c r="F44" s="76" t="s">
        <v>80</v>
      </c>
      <c r="G44" s="76" t="s">
        <v>80</v>
      </c>
      <c r="H44" s="76" t="s">
        <v>80</v>
      </c>
      <c r="I44" s="76">
        <v>1</v>
      </c>
      <c r="J44" s="76" t="s">
        <v>105</v>
      </c>
      <c r="K44" s="76" t="s">
        <v>80</v>
      </c>
    </row>
    <row r="45" spans="1:11" ht="23.1" customHeight="1">
      <c r="A45" s="43" t="s">
        <v>586</v>
      </c>
      <c r="B45" s="76" t="s">
        <v>80</v>
      </c>
      <c r="C45" s="76" t="s">
        <v>80</v>
      </c>
      <c r="D45" s="76" t="s">
        <v>80</v>
      </c>
      <c r="E45" s="76" t="s">
        <v>80</v>
      </c>
      <c r="F45" s="76" t="s">
        <v>80</v>
      </c>
      <c r="G45" s="76">
        <v>1</v>
      </c>
      <c r="H45" s="76" t="s">
        <v>80</v>
      </c>
      <c r="I45" s="76" t="s">
        <v>80</v>
      </c>
      <c r="J45" s="128" t="s">
        <v>105</v>
      </c>
      <c r="K45" s="128" t="s">
        <v>80</v>
      </c>
    </row>
    <row r="46" spans="1:11" ht="23.1" customHeight="1">
      <c r="A46" s="43" t="s">
        <v>587</v>
      </c>
      <c r="B46" s="76" t="s">
        <v>80</v>
      </c>
      <c r="C46" s="76" t="s">
        <v>80</v>
      </c>
      <c r="D46" s="76" t="s">
        <v>80</v>
      </c>
      <c r="E46" s="76" t="s">
        <v>80</v>
      </c>
      <c r="F46" s="76" t="s">
        <v>80</v>
      </c>
      <c r="G46" s="76" t="s">
        <v>80</v>
      </c>
      <c r="H46" s="76" t="s">
        <v>80</v>
      </c>
      <c r="I46" s="76" t="s">
        <v>80</v>
      </c>
      <c r="J46" s="128" t="s">
        <v>105</v>
      </c>
      <c r="K46" s="128" t="s">
        <v>80</v>
      </c>
    </row>
    <row r="47" spans="1:11" ht="23.1" customHeight="1">
      <c r="A47" s="385" t="s">
        <v>588</v>
      </c>
      <c r="B47" s="355">
        <v>177</v>
      </c>
      <c r="C47" s="355">
        <v>154</v>
      </c>
      <c r="D47" s="355">
        <v>190</v>
      </c>
      <c r="E47" s="355">
        <v>220</v>
      </c>
      <c r="F47" s="355">
        <v>232</v>
      </c>
      <c r="G47" s="355">
        <v>208</v>
      </c>
      <c r="H47" s="355">
        <v>165</v>
      </c>
      <c r="I47" s="355">
        <v>119</v>
      </c>
      <c r="J47" s="355">
        <v>87</v>
      </c>
      <c r="K47" s="355">
        <f>K3-SUM(K4:K46)</f>
        <v>155</v>
      </c>
    </row>
    <row r="48" spans="1:11">
      <c r="A48" s="30" t="s">
        <v>567</v>
      </c>
    </row>
  </sheetData>
  <sortState ref="A4:N46">
    <sortCondition descending="1" ref="K4:K46"/>
  </sortState>
  <mergeCells count="1">
    <mergeCell ref="A1:K1"/>
  </mergeCells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R35"/>
  <sheetViews>
    <sheetView showGridLines="0" zoomScaleNormal="100" zoomScalePageLayoutView="90" workbookViewId="0">
      <selection activeCell="S19" sqref="S19"/>
    </sheetView>
  </sheetViews>
  <sheetFormatPr defaultColWidth="9" defaultRowHeight="15"/>
  <cols>
    <col min="1" max="1" width="11.125" style="5" customWidth="1"/>
    <col min="2" max="2" width="12.375" style="5" customWidth="1"/>
    <col min="3" max="4" width="8" style="5" customWidth="1"/>
    <col min="5" max="5" width="7" style="5" customWidth="1"/>
    <col min="6" max="7" width="12.625" style="5" customWidth="1"/>
    <col min="8" max="8" width="11.5" style="5" bestFit="1" customWidth="1"/>
    <col min="9" max="9" width="11.125" style="5" bestFit="1" customWidth="1"/>
    <col min="10" max="10" width="8" style="5" customWidth="1"/>
    <col min="11" max="11" width="9.5" style="5" bestFit="1" customWidth="1"/>
    <col min="12" max="12" width="13.625" style="5" customWidth="1"/>
    <col min="13" max="13" width="11.625" style="5" customWidth="1"/>
    <col min="14" max="14" width="9.125" style="5" bestFit="1" customWidth="1"/>
    <col min="15" max="15" width="8.125" style="5" customWidth="1"/>
    <col min="16" max="16" width="9.5" style="5" bestFit="1" customWidth="1"/>
    <col min="17" max="17" width="16.625" style="5" customWidth="1"/>
    <col min="18" max="18" width="15.125" style="5" customWidth="1"/>
    <col min="19" max="16384" width="9" style="5"/>
  </cols>
  <sheetData>
    <row r="1" spans="1:18" ht="26.45" customHeight="1">
      <c r="A1" s="419" t="s">
        <v>589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19"/>
      <c r="R1" s="19"/>
    </row>
    <row r="2" spans="1:18" ht="18.75" customHeight="1">
      <c r="A2" s="471"/>
      <c r="B2" s="480" t="s">
        <v>139</v>
      </c>
      <c r="C2" s="481"/>
      <c r="D2" s="481"/>
      <c r="E2" s="481"/>
      <c r="F2" s="481"/>
      <c r="G2" s="481" t="s">
        <v>590</v>
      </c>
      <c r="H2" s="481"/>
      <c r="I2" s="481"/>
      <c r="J2" s="481"/>
      <c r="K2" s="481"/>
      <c r="L2" s="481"/>
      <c r="M2" s="479" t="s">
        <v>591</v>
      </c>
      <c r="N2" s="471"/>
      <c r="O2" s="19"/>
      <c r="P2" s="19"/>
      <c r="Q2" s="19"/>
      <c r="R2" s="19"/>
    </row>
    <row r="3" spans="1:18" ht="18.75" customHeight="1">
      <c r="A3" s="471"/>
      <c r="B3" s="369" t="s">
        <v>592</v>
      </c>
      <c r="C3" s="471" t="s">
        <v>343</v>
      </c>
      <c r="D3" s="471"/>
      <c r="E3" s="471"/>
      <c r="F3" s="371" t="s">
        <v>17</v>
      </c>
      <c r="G3" s="370" t="s">
        <v>19</v>
      </c>
      <c r="H3" s="369" t="s">
        <v>593</v>
      </c>
      <c r="I3" s="471" t="s">
        <v>343</v>
      </c>
      <c r="J3" s="471"/>
      <c r="K3" s="471"/>
      <c r="L3" s="371" t="s">
        <v>17</v>
      </c>
      <c r="M3" s="370" t="s">
        <v>594</v>
      </c>
      <c r="N3" s="369" t="s">
        <v>595</v>
      </c>
      <c r="O3" s="19"/>
      <c r="P3" s="19"/>
      <c r="Q3" s="19"/>
      <c r="R3" s="19"/>
    </row>
    <row r="4" spans="1:18" ht="18.75" customHeight="1">
      <c r="A4" s="475"/>
      <c r="B4" s="369" t="s">
        <v>596</v>
      </c>
      <c r="C4" s="369" t="s">
        <v>138</v>
      </c>
      <c r="D4" s="369" t="s">
        <v>35</v>
      </c>
      <c r="E4" s="369" t="s">
        <v>34</v>
      </c>
      <c r="F4" s="371" t="s">
        <v>193</v>
      </c>
      <c r="G4" s="370" t="s">
        <v>405</v>
      </c>
      <c r="H4" s="369" t="s">
        <v>405</v>
      </c>
      <c r="I4" s="369" t="s">
        <v>138</v>
      </c>
      <c r="J4" s="369" t="s">
        <v>35</v>
      </c>
      <c r="K4" s="369" t="s">
        <v>34</v>
      </c>
      <c r="L4" s="371" t="s">
        <v>194</v>
      </c>
      <c r="M4" s="370" t="s">
        <v>597</v>
      </c>
      <c r="N4" s="369" t="s">
        <v>598</v>
      </c>
      <c r="O4" s="19"/>
      <c r="P4" s="19"/>
      <c r="Q4" s="19"/>
      <c r="R4" s="19"/>
    </row>
    <row r="5" spans="1:18" ht="18.75" customHeight="1">
      <c r="A5" s="81" t="s">
        <v>324</v>
      </c>
      <c r="B5" s="110">
        <v>44001</v>
      </c>
      <c r="C5" s="110">
        <v>47043</v>
      </c>
      <c r="D5" s="110">
        <v>39968</v>
      </c>
      <c r="E5" s="110">
        <v>7075</v>
      </c>
      <c r="F5" s="111">
        <f>B5/'1-1-4'!$B5*10^5</f>
        <v>189.08597359036065</v>
      </c>
      <c r="G5" s="4">
        <v>332</v>
      </c>
      <c r="H5" s="110">
        <v>331</v>
      </c>
      <c r="I5" s="110">
        <v>3041</v>
      </c>
      <c r="J5" s="110">
        <v>2776</v>
      </c>
      <c r="K5" s="110">
        <v>265</v>
      </c>
      <c r="L5" s="111">
        <f>G5/'1-1-4'!$B5*10^5</f>
        <v>1.4267071937455906</v>
      </c>
      <c r="M5" s="4">
        <v>266</v>
      </c>
      <c r="N5" s="110">
        <v>1080</v>
      </c>
      <c r="O5" s="19"/>
      <c r="P5" s="19"/>
      <c r="Q5" s="19"/>
      <c r="R5" s="19"/>
    </row>
    <row r="6" spans="1:18" ht="18.75" customHeight="1">
      <c r="A6" s="81" t="s">
        <v>325</v>
      </c>
      <c r="B6" s="110">
        <v>40130</v>
      </c>
      <c r="C6" s="110">
        <v>43268</v>
      </c>
      <c r="D6" s="110">
        <v>36994</v>
      </c>
      <c r="E6" s="110">
        <v>6274</v>
      </c>
      <c r="F6" s="111">
        <f>B6/'1-1-4'!$B6*10^5</f>
        <v>171.90219437670356</v>
      </c>
      <c r="G6" s="4">
        <v>310</v>
      </c>
      <c r="H6" s="110">
        <v>310</v>
      </c>
      <c r="I6" s="110">
        <v>2701</v>
      </c>
      <c r="J6" s="110">
        <v>2489</v>
      </c>
      <c r="K6" s="110">
        <v>212</v>
      </c>
      <c r="L6" s="111">
        <f>G6/'1-1-4'!$B6*10^5</f>
        <v>1.327926246119564</v>
      </c>
      <c r="M6" s="4">
        <v>756</v>
      </c>
      <c r="N6" s="110">
        <v>3120</v>
      </c>
      <c r="O6" s="19"/>
      <c r="P6" s="19"/>
      <c r="Q6" s="19"/>
      <c r="R6" s="19"/>
    </row>
    <row r="7" spans="1:18" ht="18.75" customHeight="1">
      <c r="A7" s="81" t="s">
        <v>326</v>
      </c>
      <c r="B7" s="110">
        <v>38369</v>
      </c>
      <c r="C7" s="110">
        <v>41265</v>
      </c>
      <c r="D7" s="110">
        <v>35753</v>
      </c>
      <c r="E7" s="110">
        <v>5512</v>
      </c>
      <c r="F7" s="111">
        <f>B7/'1-1-4'!$B7*10^5</f>
        <v>163.94461800485266</v>
      </c>
      <c r="G7" s="4">
        <v>290</v>
      </c>
      <c r="H7" s="110">
        <v>290</v>
      </c>
      <c r="I7" s="110">
        <v>2228</v>
      </c>
      <c r="J7" s="110">
        <v>2087</v>
      </c>
      <c r="K7" s="110">
        <v>141</v>
      </c>
      <c r="L7" s="111">
        <f>G7/'1-1-4'!$B7*10^5</f>
        <v>1.2391237515027045</v>
      </c>
      <c r="M7" s="4">
        <v>677</v>
      </c>
      <c r="N7" s="110">
        <v>2397</v>
      </c>
      <c r="O7" s="19"/>
      <c r="P7" s="19"/>
      <c r="Q7" s="19"/>
    </row>
    <row r="8" spans="1:18" ht="18.75" customHeight="1">
      <c r="A8" s="81" t="s">
        <v>327</v>
      </c>
      <c r="B8" s="110">
        <v>49576</v>
      </c>
      <c r="C8" s="110">
        <v>53622</v>
      </c>
      <c r="D8" s="110">
        <v>46446</v>
      </c>
      <c r="E8" s="110">
        <v>7176</v>
      </c>
      <c r="F8" s="111">
        <f>B8/'1-1-4'!$B8*10^5</f>
        <v>211.29515285271046</v>
      </c>
      <c r="G8" s="4">
        <v>310</v>
      </c>
      <c r="H8" s="110">
        <v>308</v>
      </c>
      <c r="I8" s="110">
        <v>2422</v>
      </c>
      <c r="J8" s="110">
        <v>2249</v>
      </c>
      <c r="K8" s="110">
        <v>173</v>
      </c>
      <c r="L8" s="111">
        <f>G8/'1-1-4'!$B8*10^5</f>
        <v>1.3212340121094934</v>
      </c>
      <c r="M8" s="4">
        <v>194</v>
      </c>
      <c r="N8" s="110">
        <v>865</v>
      </c>
      <c r="O8" s="19"/>
      <c r="P8" s="19"/>
      <c r="Q8" s="19"/>
    </row>
    <row r="9" spans="1:18" ht="18.75" customHeight="1">
      <c r="A9" s="81" t="s">
        <v>328</v>
      </c>
      <c r="B9" s="52">
        <v>54873</v>
      </c>
      <c r="C9" s="52">
        <v>58707</v>
      </c>
      <c r="D9" s="52">
        <v>50965</v>
      </c>
      <c r="E9" s="52">
        <v>7742</v>
      </c>
      <c r="F9" s="111">
        <f>B9/'1-1-4'!$B9*10^5</f>
        <v>233.34380140793832</v>
      </c>
      <c r="G9" s="3">
        <v>182</v>
      </c>
      <c r="H9" s="52">
        <v>185</v>
      </c>
      <c r="I9" s="52">
        <v>1441</v>
      </c>
      <c r="J9" s="52">
        <v>1366</v>
      </c>
      <c r="K9" s="52">
        <v>75</v>
      </c>
      <c r="L9" s="111">
        <f>G9/'1-1-4'!$B9*10^5</f>
        <v>0.77394295657690981</v>
      </c>
      <c r="M9" s="49">
        <v>211</v>
      </c>
      <c r="N9" s="48">
        <v>774</v>
      </c>
      <c r="O9" s="19"/>
      <c r="P9" s="19"/>
      <c r="Q9" s="19"/>
    </row>
    <row r="10" spans="1:18" ht="18.75" customHeight="1">
      <c r="A10" s="81" t="s">
        <v>329</v>
      </c>
      <c r="B10" s="112">
        <v>58515</v>
      </c>
      <c r="C10" s="76">
        <v>62644</v>
      </c>
      <c r="D10" s="76">
        <v>54295</v>
      </c>
      <c r="E10" s="76">
        <v>8349</v>
      </c>
      <c r="F10" s="111">
        <f>B10/'1-1-4'!$B10*10^5</f>
        <v>248.41308972053346</v>
      </c>
      <c r="G10" s="3">
        <v>121</v>
      </c>
      <c r="H10" s="52">
        <v>122</v>
      </c>
      <c r="I10" s="52">
        <v>1015</v>
      </c>
      <c r="J10" s="52">
        <v>938</v>
      </c>
      <c r="K10" s="52">
        <v>77</v>
      </c>
      <c r="L10" s="111">
        <f>G10/'1-1-4'!$B10*10^5</f>
        <v>0.51367997703468427</v>
      </c>
      <c r="M10" s="49">
        <v>205</v>
      </c>
      <c r="N10" s="48">
        <v>637</v>
      </c>
      <c r="O10" s="19"/>
      <c r="P10" s="19"/>
      <c r="Q10" s="19"/>
    </row>
    <row r="11" spans="1:18" ht="18.75" customHeight="1">
      <c r="A11" s="81" t="s">
        <v>330</v>
      </c>
      <c r="B11" s="52">
        <v>55588</v>
      </c>
      <c r="C11" s="52">
        <v>59275</v>
      </c>
      <c r="D11" s="52">
        <v>51361</v>
      </c>
      <c r="E11" s="52">
        <v>7914</v>
      </c>
      <c r="F11" s="111">
        <f>B11/'1-1-4'!$B11*10^5</f>
        <v>235.74135456707526</v>
      </c>
      <c r="G11" s="3">
        <v>135</v>
      </c>
      <c r="H11" s="52">
        <v>135</v>
      </c>
      <c r="I11" s="52">
        <v>1107</v>
      </c>
      <c r="J11" s="52">
        <v>986</v>
      </c>
      <c r="K11" s="52">
        <v>121</v>
      </c>
      <c r="L11" s="111">
        <f>G11/'1-1-4'!$B11*10^5</f>
        <v>0.57251714158730593</v>
      </c>
      <c r="M11" s="49">
        <v>242</v>
      </c>
      <c r="N11" s="48">
        <v>814</v>
      </c>
      <c r="O11" s="19"/>
      <c r="P11" s="19"/>
      <c r="Q11" s="19"/>
    </row>
    <row r="12" spans="1:18" ht="18.75" customHeight="1">
      <c r="A12" s="81" t="s">
        <v>331</v>
      </c>
      <c r="B12" s="52">
        <v>47190</v>
      </c>
      <c r="C12" s="52">
        <v>49376</v>
      </c>
      <c r="D12" s="52">
        <v>42640</v>
      </c>
      <c r="E12" s="52">
        <v>6736</v>
      </c>
      <c r="F12" s="111">
        <f>B12/'1-1-4'!$B12*10^5</f>
        <v>199.99129514472924</v>
      </c>
      <c r="G12" s="3">
        <v>166</v>
      </c>
      <c r="H12" s="52">
        <v>162</v>
      </c>
      <c r="I12" s="52">
        <v>1473</v>
      </c>
      <c r="J12" s="52">
        <v>1242</v>
      </c>
      <c r="K12" s="52">
        <v>231</v>
      </c>
      <c r="L12" s="111">
        <f>G12/'1-1-4'!$B12*10^5</f>
        <v>0.70350826433619518</v>
      </c>
      <c r="M12" s="48">
        <v>269</v>
      </c>
      <c r="N12" s="48">
        <v>995</v>
      </c>
      <c r="O12" s="19"/>
      <c r="P12" s="19"/>
      <c r="Q12" s="19"/>
    </row>
    <row r="13" spans="1:18" ht="18.75" customHeight="1">
      <c r="A13" s="81" t="s">
        <v>332</v>
      </c>
      <c r="B13" s="52">
        <v>45668</v>
      </c>
      <c r="C13" s="52">
        <v>48098</v>
      </c>
      <c r="D13" s="52">
        <v>41732</v>
      </c>
      <c r="E13" s="52">
        <v>6366</v>
      </c>
      <c r="F13" s="111">
        <f>B13/'1-1-4'!$B13*10^5</f>
        <v>193.65470849831138</v>
      </c>
      <c r="G13" s="3">
        <v>218</v>
      </c>
      <c r="H13" s="52">
        <v>214</v>
      </c>
      <c r="I13" s="52">
        <v>2015</v>
      </c>
      <c r="J13" s="52">
        <v>1787</v>
      </c>
      <c r="K13" s="52">
        <v>228</v>
      </c>
      <c r="L13" s="111">
        <f>G13/'1-1-4'!$B13*10^5</f>
        <v>0.92442687336059992</v>
      </c>
      <c r="M13" s="48">
        <v>206</v>
      </c>
      <c r="N13" s="48">
        <v>1169</v>
      </c>
      <c r="O13" s="19"/>
      <c r="P13" s="19"/>
      <c r="Q13" s="19"/>
    </row>
    <row r="14" spans="1:18" ht="18.75" customHeight="1" thickBot="1">
      <c r="A14" s="81" t="s">
        <v>333</v>
      </c>
      <c r="B14" s="113">
        <v>38796</v>
      </c>
      <c r="C14" s="113">
        <v>41259</v>
      </c>
      <c r="D14" s="113">
        <v>35967</v>
      </c>
      <c r="E14" s="113">
        <v>5292</v>
      </c>
      <c r="F14" s="177">
        <f>B14/'1-1-4'!$B14*10^5</f>
        <v>165.31253362251806</v>
      </c>
      <c r="G14" s="114">
        <v>176</v>
      </c>
      <c r="H14" s="113">
        <v>183</v>
      </c>
      <c r="I14" s="113">
        <v>1556</v>
      </c>
      <c r="J14" s="113">
        <v>1407</v>
      </c>
      <c r="K14" s="113">
        <v>149</v>
      </c>
      <c r="L14" s="111">
        <f>G14/'1-1-4'!$B14*10^5</f>
        <v>0.74994860082387815</v>
      </c>
      <c r="M14" s="307">
        <v>283</v>
      </c>
      <c r="N14" s="386">
        <v>1007</v>
      </c>
      <c r="O14" s="19"/>
      <c r="P14" s="19"/>
      <c r="Q14" s="19"/>
    </row>
    <row r="15" spans="1:18" ht="18.75" customHeight="1" thickTop="1">
      <c r="A15" s="478"/>
      <c r="B15" s="472" t="s">
        <v>599</v>
      </c>
      <c r="C15" s="473"/>
      <c r="D15" s="473"/>
      <c r="E15" s="473"/>
      <c r="F15" s="474"/>
      <c r="G15" s="477" t="s">
        <v>600</v>
      </c>
      <c r="H15" s="478"/>
      <c r="I15" s="478"/>
      <c r="J15" s="478"/>
      <c r="K15" s="478"/>
      <c r="L15" s="477" t="s">
        <v>601</v>
      </c>
      <c r="M15" s="478"/>
      <c r="N15" s="478"/>
      <c r="O15" s="478"/>
      <c r="P15" s="478"/>
    </row>
    <row r="16" spans="1:18" ht="18.75" customHeight="1">
      <c r="A16" s="471"/>
      <c r="B16" s="369" t="s">
        <v>602</v>
      </c>
      <c r="C16" s="471" t="s">
        <v>343</v>
      </c>
      <c r="D16" s="471"/>
      <c r="E16" s="471"/>
      <c r="F16" s="371" t="s">
        <v>17</v>
      </c>
      <c r="G16" s="370" t="s">
        <v>603</v>
      </c>
      <c r="H16" s="475" t="s">
        <v>604</v>
      </c>
      <c r="I16" s="475"/>
      <c r="J16" s="475"/>
      <c r="K16" s="476"/>
      <c r="L16" s="370" t="s">
        <v>605</v>
      </c>
      <c r="M16" s="471" t="s">
        <v>343</v>
      </c>
      <c r="N16" s="471"/>
      <c r="O16" s="471"/>
      <c r="P16" s="471"/>
    </row>
    <row r="17" spans="1:17" ht="18.75" customHeight="1">
      <c r="A17" s="475"/>
      <c r="B17" s="369" t="s">
        <v>597</v>
      </c>
      <c r="C17" s="369" t="s">
        <v>138</v>
      </c>
      <c r="D17" s="369" t="s">
        <v>35</v>
      </c>
      <c r="E17" s="369" t="s">
        <v>34</v>
      </c>
      <c r="F17" s="371" t="s">
        <v>606</v>
      </c>
      <c r="G17" s="370" t="s">
        <v>607</v>
      </c>
      <c r="H17" s="369" t="s">
        <v>138</v>
      </c>
      <c r="I17" s="369" t="s">
        <v>35</v>
      </c>
      <c r="J17" s="369" t="s">
        <v>34</v>
      </c>
      <c r="K17" s="371" t="s">
        <v>608</v>
      </c>
      <c r="L17" s="370" t="s">
        <v>399</v>
      </c>
      <c r="M17" s="369" t="s">
        <v>138</v>
      </c>
      <c r="N17" s="369" t="s">
        <v>35</v>
      </c>
      <c r="O17" s="369" t="s">
        <v>34</v>
      </c>
      <c r="P17" s="369" t="s">
        <v>609</v>
      </c>
    </row>
    <row r="18" spans="1:17" ht="18.75" customHeight="1">
      <c r="A18" s="81" t="s">
        <v>324</v>
      </c>
      <c r="B18" s="110">
        <v>1347</v>
      </c>
      <c r="C18" s="110">
        <v>1269</v>
      </c>
      <c r="D18" s="110">
        <v>1218</v>
      </c>
      <c r="E18" s="110">
        <v>51</v>
      </c>
      <c r="F18" s="111">
        <f>B18/'1-1-4'!$B5*10^5</f>
        <v>5.7884776806485263</v>
      </c>
      <c r="G18" s="3">
        <v>115203</v>
      </c>
      <c r="H18" s="52">
        <v>94750</v>
      </c>
      <c r="I18" s="52">
        <v>73374</v>
      </c>
      <c r="J18" s="52">
        <v>17075</v>
      </c>
      <c r="K18" s="131">
        <v>4301</v>
      </c>
      <c r="L18" s="3">
        <v>15102</v>
      </c>
      <c r="M18" s="52">
        <v>12058</v>
      </c>
      <c r="N18" s="52">
        <v>10543</v>
      </c>
      <c r="O18" s="52">
        <v>596</v>
      </c>
      <c r="P18" s="78">
        <v>919</v>
      </c>
      <c r="Q18" s="21"/>
    </row>
    <row r="19" spans="1:17" ht="18.75" customHeight="1">
      <c r="A19" s="81" t="s">
        <v>325</v>
      </c>
      <c r="B19" s="110">
        <v>1294</v>
      </c>
      <c r="C19" s="110">
        <v>1201</v>
      </c>
      <c r="D19" s="110">
        <v>1165</v>
      </c>
      <c r="E19" s="110">
        <v>36</v>
      </c>
      <c r="F19" s="111">
        <f>B19/'1-1-4'!$B6*10^5</f>
        <v>5.5430211692861802</v>
      </c>
      <c r="G19" s="4">
        <v>130829</v>
      </c>
      <c r="H19" s="110">
        <v>105665</v>
      </c>
      <c r="I19" s="110">
        <v>80970</v>
      </c>
      <c r="J19" s="110">
        <v>19360</v>
      </c>
      <c r="K19" s="132">
        <v>5335</v>
      </c>
      <c r="L19" s="4">
        <v>13928</v>
      </c>
      <c r="M19" s="110">
        <v>11119</v>
      </c>
      <c r="N19" s="110">
        <v>9613</v>
      </c>
      <c r="O19" s="110">
        <v>614</v>
      </c>
      <c r="P19" s="110">
        <v>892</v>
      </c>
      <c r="Q19" s="21"/>
    </row>
    <row r="20" spans="1:17" ht="18.75" customHeight="1">
      <c r="A20" s="81" t="s">
        <v>326</v>
      </c>
      <c r="B20" s="110">
        <v>1424</v>
      </c>
      <c r="C20" s="110">
        <v>1301</v>
      </c>
      <c r="D20" s="110">
        <v>1249</v>
      </c>
      <c r="E20" s="110">
        <v>52</v>
      </c>
      <c r="F20" s="111">
        <f>B20/'1-1-4'!$B7*10^5</f>
        <v>6.0845249039305225</v>
      </c>
      <c r="G20" s="4">
        <v>114609</v>
      </c>
      <c r="H20" s="110">
        <v>97277</v>
      </c>
      <c r="I20" s="110">
        <v>74309</v>
      </c>
      <c r="J20" s="110">
        <v>18609</v>
      </c>
      <c r="K20" s="132">
        <v>4359</v>
      </c>
      <c r="L20" s="4">
        <v>14215</v>
      </c>
      <c r="M20" s="110">
        <v>11292</v>
      </c>
      <c r="N20" s="110">
        <v>9529</v>
      </c>
      <c r="O20" s="110">
        <v>643</v>
      </c>
      <c r="P20" s="110">
        <v>1120</v>
      </c>
      <c r="Q20" s="21"/>
    </row>
    <row r="21" spans="1:17" ht="18.75" customHeight="1">
      <c r="A21" s="81" t="s">
        <v>327</v>
      </c>
      <c r="B21" s="110">
        <v>1662</v>
      </c>
      <c r="C21" s="110">
        <v>1540</v>
      </c>
      <c r="D21" s="110">
        <v>1472</v>
      </c>
      <c r="E21" s="110">
        <v>68</v>
      </c>
      <c r="F21" s="111">
        <f>B21/'1-1-4'!$B8*10^5</f>
        <v>7.0835191229870258</v>
      </c>
      <c r="G21" s="4">
        <v>116742</v>
      </c>
      <c r="H21" s="110">
        <v>96507</v>
      </c>
      <c r="I21" s="110">
        <v>73835</v>
      </c>
      <c r="J21" s="110">
        <v>18473</v>
      </c>
      <c r="K21" s="132">
        <v>4199</v>
      </c>
      <c r="L21" s="4">
        <v>13415</v>
      </c>
      <c r="M21" s="110">
        <v>10715</v>
      </c>
      <c r="N21" s="110">
        <v>9069</v>
      </c>
      <c r="O21" s="110">
        <v>661</v>
      </c>
      <c r="P21" s="110">
        <v>985</v>
      </c>
      <c r="Q21" s="21"/>
    </row>
    <row r="22" spans="1:17" ht="18.75" customHeight="1">
      <c r="A22" s="81" t="s">
        <v>328</v>
      </c>
      <c r="B22" s="52">
        <v>1654</v>
      </c>
      <c r="C22" s="52">
        <v>1486</v>
      </c>
      <c r="D22" s="52">
        <v>1427</v>
      </c>
      <c r="E22" s="52">
        <v>59</v>
      </c>
      <c r="F22" s="111">
        <f>B22/'1-1-4'!$B9*10^5</f>
        <v>7.0335255504297187</v>
      </c>
      <c r="G22" s="4">
        <v>117550</v>
      </c>
      <c r="H22" s="110">
        <v>96610</v>
      </c>
      <c r="I22" s="110">
        <v>73354</v>
      </c>
      <c r="J22" s="110">
        <v>19163</v>
      </c>
      <c r="K22" s="132">
        <v>4093</v>
      </c>
      <c r="L22" s="4">
        <v>10610</v>
      </c>
      <c r="M22" s="110">
        <v>8575</v>
      </c>
      <c r="N22" s="110">
        <v>7120</v>
      </c>
      <c r="O22" s="110">
        <v>554</v>
      </c>
      <c r="P22" s="110">
        <v>901</v>
      </c>
    </row>
    <row r="23" spans="1:17" ht="18.75" customHeight="1">
      <c r="A23" s="81" t="s">
        <v>329</v>
      </c>
      <c r="B23" s="21">
        <v>1954</v>
      </c>
      <c r="C23" s="21">
        <v>1714</v>
      </c>
      <c r="D23" s="21">
        <v>1639</v>
      </c>
      <c r="E23" s="21">
        <v>75</v>
      </c>
      <c r="F23" s="111">
        <f>B23/'1-1-4'!$B10*10^5</f>
        <v>8.295294835750191</v>
      </c>
      <c r="G23" s="3">
        <v>118586</v>
      </c>
      <c r="H23" s="52">
        <v>97102</v>
      </c>
      <c r="I23" s="52">
        <v>72880</v>
      </c>
      <c r="J23" s="52">
        <v>20555</v>
      </c>
      <c r="K23" s="131">
        <v>3667</v>
      </c>
      <c r="L23" s="3">
        <v>11060</v>
      </c>
      <c r="M23" s="52">
        <v>8656</v>
      </c>
      <c r="N23" s="52">
        <v>6976</v>
      </c>
      <c r="O23" s="52">
        <v>549</v>
      </c>
      <c r="P23" s="52">
        <v>1131</v>
      </c>
    </row>
    <row r="24" spans="1:17" ht="18.75" customHeight="1">
      <c r="A24" s="81" t="s">
        <v>330</v>
      </c>
      <c r="B24" s="115">
        <v>1766</v>
      </c>
      <c r="C24" s="115">
        <v>1603</v>
      </c>
      <c r="D24" s="115">
        <v>1529</v>
      </c>
      <c r="E24" s="115">
        <v>74</v>
      </c>
      <c r="F24" s="111">
        <f>B24/'1-1-4'!$B11*10^5</f>
        <v>7.4893723855050531</v>
      </c>
      <c r="G24" s="129">
        <v>120002</v>
      </c>
      <c r="H24" s="21">
        <v>98129</v>
      </c>
      <c r="I24" s="21">
        <v>72911</v>
      </c>
      <c r="J24" s="21">
        <v>21669</v>
      </c>
      <c r="K24" s="133">
        <v>3549</v>
      </c>
      <c r="L24" s="129">
        <v>11458</v>
      </c>
      <c r="M24" s="21">
        <v>8834</v>
      </c>
      <c r="N24" s="21">
        <v>7235</v>
      </c>
      <c r="O24" s="21">
        <v>559</v>
      </c>
      <c r="P24" s="21">
        <v>1040</v>
      </c>
    </row>
    <row r="25" spans="1:17" ht="18.75" customHeight="1">
      <c r="A25" s="81" t="s">
        <v>331</v>
      </c>
      <c r="B25" s="115">
        <v>1480</v>
      </c>
      <c r="C25" s="115">
        <v>1343</v>
      </c>
      <c r="D25" s="115">
        <v>1303</v>
      </c>
      <c r="E25" s="115">
        <v>40</v>
      </c>
      <c r="F25" s="111">
        <f>B25/'1-1-4'!$B12*10^5</f>
        <v>6.2722423567323426</v>
      </c>
      <c r="G25" s="134">
        <v>128198</v>
      </c>
      <c r="H25" s="115">
        <v>101549</v>
      </c>
      <c r="I25" s="115">
        <v>75392</v>
      </c>
      <c r="J25" s="115">
        <v>25286</v>
      </c>
      <c r="K25" s="135">
        <v>871</v>
      </c>
      <c r="L25" s="134">
        <v>9183</v>
      </c>
      <c r="M25" s="115">
        <v>7690</v>
      </c>
      <c r="N25" s="115">
        <v>6534</v>
      </c>
      <c r="O25" s="115">
        <v>753</v>
      </c>
      <c r="P25" s="115">
        <v>403</v>
      </c>
    </row>
    <row r="26" spans="1:17" ht="18.75" customHeight="1">
      <c r="A26" s="81" t="s">
        <v>332</v>
      </c>
      <c r="B26" s="115">
        <v>1427</v>
      </c>
      <c r="C26" s="115">
        <v>1353</v>
      </c>
      <c r="D26" s="115">
        <v>1306</v>
      </c>
      <c r="E26" s="115">
        <v>47</v>
      </c>
      <c r="F26" s="111">
        <f>B26/'1-1-4'!$B13*10^5</f>
        <v>6.0511795792916336</v>
      </c>
      <c r="G26" s="134">
        <v>141872</v>
      </c>
      <c r="H26" s="115">
        <v>110095</v>
      </c>
      <c r="I26" s="115">
        <v>80522</v>
      </c>
      <c r="J26" s="115">
        <v>29427</v>
      </c>
      <c r="K26" s="135">
        <v>146</v>
      </c>
      <c r="L26" s="134">
        <v>10334</v>
      </c>
      <c r="M26" s="115">
        <v>8651</v>
      </c>
      <c r="N26" s="115">
        <v>7350</v>
      </c>
      <c r="O26" s="115">
        <v>986</v>
      </c>
      <c r="P26" s="115">
        <v>315</v>
      </c>
    </row>
    <row r="27" spans="1:17" ht="18.75" customHeight="1">
      <c r="A27" s="82" t="s">
        <v>333</v>
      </c>
      <c r="B27" s="116">
        <v>1223</v>
      </c>
      <c r="C27" s="116">
        <v>1151</v>
      </c>
      <c r="D27" s="116">
        <v>1117</v>
      </c>
      <c r="E27" s="116">
        <v>34</v>
      </c>
      <c r="F27" s="111">
        <f>B27/'1-1-4'!$B14*10^5</f>
        <v>5.2112905614068357</v>
      </c>
      <c r="G27" s="136">
        <v>149198</v>
      </c>
      <c r="H27" s="116">
        <v>114647</v>
      </c>
      <c r="I27" s="116">
        <v>82311</v>
      </c>
      <c r="J27" s="116">
        <v>32233</v>
      </c>
      <c r="K27" s="137">
        <v>103</v>
      </c>
      <c r="L27" s="136">
        <v>8532</v>
      </c>
      <c r="M27" s="116">
        <v>7258</v>
      </c>
      <c r="N27" s="116">
        <v>6316</v>
      </c>
      <c r="O27" s="116">
        <v>736</v>
      </c>
      <c r="P27" s="116">
        <v>206</v>
      </c>
    </row>
    <row r="28" spans="1:17" ht="68.25" customHeight="1">
      <c r="A28" s="469" t="s">
        <v>610</v>
      </c>
      <c r="B28" s="469"/>
      <c r="C28" s="469"/>
      <c r="D28" s="469"/>
      <c r="E28" s="469"/>
      <c r="F28" s="469"/>
      <c r="G28" s="469"/>
      <c r="H28" s="469"/>
      <c r="I28" s="469"/>
      <c r="J28" s="469"/>
      <c r="K28" s="469"/>
      <c r="L28" s="469"/>
      <c r="M28" s="469"/>
      <c r="N28" s="469"/>
      <c r="O28" s="469"/>
      <c r="P28" s="469"/>
    </row>
    <row r="29" spans="1:17" ht="83.25" customHeight="1">
      <c r="A29" s="470" t="s">
        <v>611</v>
      </c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  <c r="M29" s="470"/>
      <c r="N29" s="470"/>
      <c r="O29" s="470"/>
      <c r="P29" s="470"/>
    </row>
    <row r="30" spans="1:17">
      <c r="B30" s="47"/>
    </row>
    <row r="31" spans="1:17">
      <c r="B31" s="46"/>
      <c r="C31" s="46"/>
    </row>
    <row r="32" spans="1:17" ht="15.75">
      <c r="H32" s="45"/>
    </row>
    <row r="33" spans="8:8" ht="15.75">
      <c r="H33" s="45"/>
    </row>
    <row r="34" spans="8:8" ht="15.75">
      <c r="H34" s="45"/>
    </row>
    <row r="35" spans="8:8" ht="15.75">
      <c r="H35" s="44"/>
    </row>
  </sheetData>
  <mergeCells count="16">
    <mergeCell ref="A1:P1"/>
    <mergeCell ref="L15:P15"/>
    <mergeCell ref="M16:P16"/>
    <mergeCell ref="M2:N2"/>
    <mergeCell ref="A15:A17"/>
    <mergeCell ref="A2:A4"/>
    <mergeCell ref="B2:F2"/>
    <mergeCell ref="G2:L2"/>
    <mergeCell ref="A28:P28"/>
    <mergeCell ref="A29:P29"/>
    <mergeCell ref="C3:E3"/>
    <mergeCell ref="I3:K3"/>
    <mergeCell ref="B15:F15"/>
    <mergeCell ref="C16:E16"/>
    <mergeCell ref="H16:K16"/>
    <mergeCell ref="G15:K15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9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V50"/>
  <sheetViews>
    <sheetView showGridLines="0" zoomScale="70" zoomScaleNormal="70" workbookViewId="0">
      <selection activeCell="I30" sqref="I30"/>
    </sheetView>
  </sheetViews>
  <sheetFormatPr defaultColWidth="8.875" defaultRowHeight="15.75"/>
  <cols>
    <col min="1" max="1" width="5.625" style="268" customWidth="1"/>
    <col min="2" max="2" width="27.625" style="268" bestFit="1" customWidth="1"/>
    <col min="3" max="22" width="7.625" style="268" customWidth="1"/>
    <col min="23" max="16384" width="8.875" style="268"/>
  </cols>
  <sheetData>
    <row r="1" spans="1:22" ht="23.25" customHeight="1">
      <c r="A1" s="489" t="s">
        <v>298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</row>
    <row r="2" spans="1:22">
      <c r="A2" s="491"/>
      <c r="B2" s="491"/>
      <c r="C2" s="488" t="s">
        <v>335</v>
      </c>
      <c r="D2" s="488"/>
      <c r="E2" s="488" t="s">
        <v>14</v>
      </c>
      <c r="F2" s="488"/>
      <c r="G2" s="488" t="s">
        <v>13</v>
      </c>
      <c r="H2" s="488"/>
      <c r="I2" s="488" t="s">
        <v>11</v>
      </c>
      <c r="J2" s="488"/>
      <c r="K2" s="488" t="s">
        <v>9</v>
      </c>
      <c r="L2" s="488"/>
      <c r="M2" s="488" t="s">
        <v>7</v>
      </c>
      <c r="N2" s="488"/>
      <c r="O2" s="488" t="s">
        <v>5</v>
      </c>
      <c r="P2" s="488"/>
      <c r="Q2" s="488" t="s">
        <v>3</v>
      </c>
      <c r="R2" s="488"/>
      <c r="S2" s="488" t="s">
        <v>1</v>
      </c>
      <c r="T2" s="488"/>
      <c r="U2" s="488" t="s">
        <v>316</v>
      </c>
      <c r="V2" s="488"/>
    </row>
    <row r="3" spans="1:22">
      <c r="A3" s="492"/>
      <c r="B3" s="492"/>
      <c r="C3" s="270" t="s">
        <v>159</v>
      </c>
      <c r="D3" s="270" t="s">
        <v>70</v>
      </c>
      <c r="E3" s="270" t="s">
        <v>159</v>
      </c>
      <c r="F3" s="270" t="s">
        <v>70</v>
      </c>
      <c r="G3" s="270" t="s">
        <v>159</v>
      </c>
      <c r="H3" s="270" t="s">
        <v>70</v>
      </c>
      <c r="I3" s="270" t="s">
        <v>159</v>
      </c>
      <c r="J3" s="270" t="s">
        <v>70</v>
      </c>
      <c r="K3" s="270" t="s">
        <v>159</v>
      </c>
      <c r="L3" s="270" t="s">
        <v>70</v>
      </c>
      <c r="M3" s="270" t="s">
        <v>159</v>
      </c>
      <c r="N3" s="270" t="s">
        <v>70</v>
      </c>
      <c r="O3" s="270" t="s">
        <v>159</v>
      </c>
      <c r="P3" s="270" t="s">
        <v>70</v>
      </c>
      <c r="Q3" s="270" t="s">
        <v>159</v>
      </c>
      <c r="R3" s="270" t="s">
        <v>70</v>
      </c>
      <c r="S3" s="270" t="s">
        <v>159</v>
      </c>
      <c r="T3" s="270" t="s">
        <v>70</v>
      </c>
      <c r="U3" s="270" t="s">
        <v>159</v>
      </c>
      <c r="V3" s="270" t="s">
        <v>70</v>
      </c>
    </row>
    <row r="4" spans="1:22">
      <c r="A4" s="484" t="s">
        <v>158</v>
      </c>
      <c r="B4" s="289" t="s">
        <v>152</v>
      </c>
      <c r="C4" s="272">
        <v>15661</v>
      </c>
      <c r="D4" s="273">
        <v>16488</v>
      </c>
      <c r="E4" s="272">
        <v>12675</v>
      </c>
      <c r="F4" s="273">
        <v>13320</v>
      </c>
      <c r="G4" s="272">
        <v>11495</v>
      </c>
      <c r="H4" s="273">
        <v>12129</v>
      </c>
      <c r="I4" s="272">
        <v>13355</v>
      </c>
      <c r="J4" s="273">
        <v>14449</v>
      </c>
      <c r="K4" s="272">
        <v>13991</v>
      </c>
      <c r="L4" s="272">
        <v>14970</v>
      </c>
      <c r="M4" s="274">
        <v>13905</v>
      </c>
      <c r="N4" s="274">
        <v>14905</v>
      </c>
      <c r="O4" s="274">
        <v>14278</v>
      </c>
      <c r="P4" s="274">
        <v>15261</v>
      </c>
      <c r="Q4" s="274">
        <v>12791</v>
      </c>
      <c r="R4" s="274">
        <v>13132</v>
      </c>
      <c r="S4" s="274">
        <v>8078</v>
      </c>
      <c r="T4" s="274">
        <v>8287</v>
      </c>
      <c r="U4" s="274">
        <v>6306</v>
      </c>
      <c r="V4" s="274">
        <v>6508</v>
      </c>
    </row>
    <row r="5" spans="1:22">
      <c r="A5" s="484"/>
      <c r="B5" s="197" t="s">
        <v>156</v>
      </c>
      <c r="C5" s="275"/>
      <c r="D5" s="222">
        <v>11574</v>
      </c>
      <c r="E5" s="275"/>
      <c r="F5" s="273">
        <v>9044</v>
      </c>
      <c r="G5" s="275"/>
      <c r="H5" s="273">
        <v>7886</v>
      </c>
      <c r="I5" s="275"/>
      <c r="J5" s="273">
        <v>8841</v>
      </c>
      <c r="K5" s="275"/>
      <c r="L5" s="272">
        <v>9234</v>
      </c>
      <c r="M5" s="274"/>
      <c r="N5" s="274">
        <v>8879</v>
      </c>
      <c r="O5" s="274"/>
      <c r="P5" s="274">
        <v>9284</v>
      </c>
      <c r="Q5" s="274"/>
      <c r="R5" s="274">
        <v>8071</v>
      </c>
      <c r="S5" s="274"/>
      <c r="T5" s="274">
        <v>5086</v>
      </c>
      <c r="U5" s="274"/>
      <c r="V5" s="274">
        <v>3881</v>
      </c>
    </row>
    <row r="6" spans="1:22">
      <c r="A6" s="484"/>
      <c r="B6" s="197" t="s">
        <v>146</v>
      </c>
      <c r="C6" s="272"/>
      <c r="D6" s="222">
        <v>2741</v>
      </c>
      <c r="E6" s="272"/>
      <c r="F6" s="273">
        <v>2280</v>
      </c>
      <c r="G6" s="272"/>
      <c r="H6" s="273">
        <v>2402</v>
      </c>
      <c r="I6" s="272"/>
      <c r="J6" s="273">
        <v>3343</v>
      </c>
      <c r="K6" s="275"/>
      <c r="L6" s="272">
        <v>3494</v>
      </c>
      <c r="M6" s="274"/>
      <c r="N6" s="274">
        <v>3550</v>
      </c>
      <c r="O6" s="274"/>
      <c r="P6" s="274">
        <v>3343</v>
      </c>
      <c r="Q6" s="274"/>
      <c r="R6" s="274">
        <v>2811</v>
      </c>
      <c r="S6" s="274"/>
      <c r="T6" s="274">
        <v>1707</v>
      </c>
      <c r="U6" s="274"/>
      <c r="V6" s="274">
        <v>1736</v>
      </c>
    </row>
    <row r="7" spans="1:22">
      <c r="A7" s="484"/>
      <c r="B7" s="197" t="s">
        <v>150</v>
      </c>
      <c r="C7" s="272"/>
      <c r="D7" s="273">
        <v>1729</v>
      </c>
      <c r="E7" s="272"/>
      <c r="F7" s="273">
        <v>1576</v>
      </c>
      <c r="G7" s="272"/>
      <c r="H7" s="273">
        <v>1413</v>
      </c>
      <c r="I7" s="272"/>
      <c r="J7" s="273">
        <v>1610</v>
      </c>
      <c r="K7" s="275"/>
      <c r="L7" s="272">
        <v>1564</v>
      </c>
      <c r="M7" s="274"/>
      <c r="N7" s="274">
        <v>1708</v>
      </c>
      <c r="O7" s="274"/>
      <c r="P7" s="274">
        <v>1939</v>
      </c>
      <c r="Q7" s="274"/>
      <c r="R7" s="274">
        <v>1665</v>
      </c>
      <c r="S7" s="274"/>
      <c r="T7" s="274">
        <v>1097</v>
      </c>
      <c r="U7" s="274"/>
      <c r="V7" s="274">
        <v>639</v>
      </c>
    </row>
    <row r="8" spans="1:22">
      <c r="A8" s="484"/>
      <c r="B8" s="197" t="s">
        <v>149</v>
      </c>
      <c r="C8" s="272"/>
      <c r="D8" s="273">
        <v>350</v>
      </c>
      <c r="E8" s="272"/>
      <c r="F8" s="273">
        <v>300</v>
      </c>
      <c r="G8" s="272"/>
      <c r="H8" s="273">
        <v>281</v>
      </c>
      <c r="I8" s="272"/>
      <c r="J8" s="273">
        <v>454</v>
      </c>
      <c r="K8" s="275"/>
      <c r="L8" s="272">
        <v>540</v>
      </c>
      <c r="M8" s="274"/>
      <c r="N8" s="274">
        <v>615</v>
      </c>
      <c r="O8" s="274"/>
      <c r="P8" s="274">
        <v>531</v>
      </c>
      <c r="Q8" s="274"/>
      <c r="R8" s="274">
        <v>429</v>
      </c>
      <c r="S8" s="274"/>
      <c r="T8" s="274">
        <v>260</v>
      </c>
      <c r="U8" s="274"/>
      <c r="V8" s="274">
        <v>152</v>
      </c>
    </row>
    <row r="9" spans="1:22">
      <c r="A9" s="484"/>
      <c r="B9" s="197" t="s">
        <v>151</v>
      </c>
      <c r="C9" s="272"/>
      <c r="D9" s="273">
        <v>40</v>
      </c>
      <c r="E9" s="272"/>
      <c r="F9" s="273">
        <v>49</v>
      </c>
      <c r="G9" s="272"/>
      <c r="H9" s="273">
        <v>87</v>
      </c>
      <c r="I9" s="272"/>
      <c r="J9" s="273">
        <v>67</v>
      </c>
      <c r="K9" s="275"/>
      <c r="L9" s="272">
        <v>32</v>
      </c>
      <c r="M9" s="274"/>
      <c r="N9" s="274">
        <v>37</v>
      </c>
      <c r="O9" s="274"/>
      <c r="P9" s="274">
        <v>31</v>
      </c>
      <c r="Q9" s="274"/>
      <c r="R9" s="274">
        <v>66</v>
      </c>
      <c r="S9" s="274"/>
      <c r="T9" s="274">
        <v>80</v>
      </c>
      <c r="U9" s="274"/>
      <c r="V9" s="274">
        <v>62</v>
      </c>
    </row>
    <row r="10" spans="1:22">
      <c r="A10" s="484"/>
      <c r="B10" s="197" t="s">
        <v>148</v>
      </c>
      <c r="C10" s="272"/>
      <c r="D10" s="273">
        <v>41</v>
      </c>
      <c r="E10" s="272"/>
      <c r="F10" s="273">
        <v>51</v>
      </c>
      <c r="G10" s="272"/>
      <c r="H10" s="273">
        <v>52</v>
      </c>
      <c r="I10" s="272"/>
      <c r="J10" s="222">
        <v>111</v>
      </c>
      <c r="K10" s="275"/>
      <c r="L10" s="272">
        <v>85</v>
      </c>
      <c r="M10" s="274"/>
      <c r="N10" s="274">
        <v>99</v>
      </c>
      <c r="O10" s="274"/>
      <c r="P10" s="274">
        <v>123</v>
      </c>
      <c r="Q10" s="274"/>
      <c r="R10" s="274">
        <v>84</v>
      </c>
      <c r="S10" s="274"/>
      <c r="T10" s="274">
        <v>57</v>
      </c>
      <c r="U10" s="274"/>
      <c r="V10" s="274">
        <v>35</v>
      </c>
    </row>
    <row r="11" spans="1:22">
      <c r="A11" s="484"/>
      <c r="B11" s="197" t="s">
        <v>147</v>
      </c>
      <c r="C11" s="272"/>
      <c r="D11" s="273">
        <v>4</v>
      </c>
      <c r="E11" s="272"/>
      <c r="F11" s="273">
        <v>7</v>
      </c>
      <c r="G11" s="272"/>
      <c r="H11" s="222" t="s">
        <v>80</v>
      </c>
      <c r="I11" s="272"/>
      <c r="J11" s="273">
        <v>2</v>
      </c>
      <c r="K11" s="275"/>
      <c r="L11" s="272">
        <v>9</v>
      </c>
      <c r="M11" s="274"/>
      <c r="N11" s="274">
        <v>5</v>
      </c>
      <c r="O11" s="274"/>
      <c r="P11" s="274">
        <v>5</v>
      </c>
      <c r="Q11" s="274"/>
      <c r="R11" s="274">
        <v>4</v>
      </c>
      <c r="S11" s="274"/>
      <c r="T11" s="274">
        <v>0</v>
      </c>
      <c r="U11" s="274"/>
      <c r="V11" s="274">
        <v>1</v>
      </c>
    </row>
    <row r="12" spans="1:22">
      <c r="A12" s="484"/>
      <c r="B12" s="197" t="s">
        <v>144</v>
      </c>
      <c r="C12" s="272"/>
      <c r="D12" s="273">
        <v>1</v>
      </c>
      <c r="E12" s="272"/>
      <c r="F12" s="273">
        <v>3</v>
      </c>
      <c r="G12" s="272"/>
      <c r="H12" s="273">
        <v>1</v>
      </c>
      <c r="I12" s="272"/>
      <c r="J12" s="273">
        <v>5</v>
      </c>
      <c r="K12" s="275"/>
      <c r="L12" s="272">
        <v>2</v>
      </c>
      <c r="M12" s="274"/>
      <c r="N12" s="274">
        <v>2</v>
      </c>
      <c r="O12" s="274"/>
      <c r="P12" s="274">
        <v>0</v>
      </c>
      <c r="Q12" s="274"/>
      <c r="R12" s="274">
        <v>1</v>
      </c>
      <c r="S12" s="274"/>
      <c r="T12" s="274">
        <v>0</v>
      </c>
      <c r="U12" s="274"/>
      <c r="V12" s="274">
        <v>0</v>
      </c>
    </row>
    <row r="13" spans="1:22">
      <c r="A13" s="484"/>
      <c r="B13" s="197" t="s">
        <v>145</v>
      </c>
      <c r="C13" s="272"/>
      <c r="D13" s="273">
        <v>4</v>
      </c>
      <c r="E13" s="272"/>
      <c r="F13" s="273">
        <v>4</v>
      </c>
      <c r="G13" s="272"/>
      <c r="H13" s="273">
        <v>4</v>
      </c>
      <c r="I13" s="272"/>
      <c r="J13" s="273">
        <v>4</v>
      </c>
      <c r="K13" s="275"/>
      <c r="L13" s="272">
        <v>3</v>
      </c>
      <c r="M13" s="274"/>
      <c r="N13" s="274">
        <v>5</v>
      </c>
      <c r="O13" s="274"/>
      <c r="P13" s="274">
        <v>1</v>
      </c>
      <c r="Q13" s="274"/>
      <c r="R13" s="274">
        <v>1</v>
      </c>
      <c r="S13" s="274"/>
      <c r="T13" s="274">
        <v>0</v>
      </c>
      <c r="U13" s="274"/>
      <c r="V13" s="274">
        <v>0</v>
      </c>
    </row>
    <row r="14" spans="1:22">
      <c r="A14" s="484"/>
      <c r="B14" s="197" t="s">
        <v>143</v>
      </c>
      <c r="C14" s="275"/>
      <c r="D14" s="273">
        <v>4</v>
      </c>
      <c r="E14" s="275"/>
      <c r="F14" s="273">
        <v>6</v>
      </c>
      <c r="G14" s="275"/>
      <c r="H14" s="273">
        <v>3</v>
      </c>
      <c r="I14" s="275"/>
      <c r="J14" s="273">
        <v>12</v>
      </c>
      <c r="K14" s="275"/>
      <c r="L14" s="272">
        <v>7</v>
      </c>
      <c r="M14" s="274"/>
      <c r="N14" s="274">
        <v>5</v>
      </c>
      <c r="O14" s="274"/>
      <c r="P14" s="274">
        <v>4</v>
      </c>
      <c r="Q14" s="274"/>
      <c r="R14" s="274">
        <v>0</v>
      </c>
      <c r="S14" s="274"/>
      <c r="T14" s="274">
        <v>0</v>
      </c>
      <c r="U14" s="274"/>
      <c r="V14" s="274">
        <v>2</v>
      </c>
    </row>
    <row r="15" spans="1:22">
      <c r="A15" s="485" t="s">
        <v>157</v>
      </c>
      <c r="B15" s="271" t="s">
        <v>152</v>
      </c>
      <c r="C15" s="276">
        <v>26021</v>
      </c>
      <c r="D15" s="277">
        <v>27682</v>
      </c>
      <c r="E15" s="276">
        <v>24687</v>
      </c>
      <c r="F15" s="277">
        <v>26555</v>
      </c>
      <c r="G15" s="276">
        <v>24625</v>
      </c>
      <c r="H15" s="277">
        <v>26337</v>
      </c>
      <c r="I15" s="276">
        <v>33463</v>
      </c>
      <c r="J15" s="277">
        <v>35785</v>
      </c>
      <c r="K15" s="276">
        <v>39097</v>
      </c>
      <c r="L15" s="276">
        <v>41642</v>
      </c>
      <c r="M15" s="278">
        <v>42501</v>
      </c>
      <c r="N15" s="278">
        <v>45334</v>
      </c>
      <c r="O15" s="278">
        <v>39388</v>
      </c>
      <c r="P15" s="278">
        <v>41631</v>
      </c>
      <c r="Q15" s="278">
        <v>32353</v>
      </c>
      <c r="R15" s="278">
        <v>33713</v>
      </c>
      <c r="S15" s="278">
        <v>35474</v>
      </c>
      <c r="T15" s="278">
        <v>37019</v>
      </c>
      <c r="U15" s="278">
        <v>30375</v>
      </c>
      <c r="V15" s="278">
        <v>31838</v>
      </c>
    </row>
    <row r="16" spans="1:22">
      <c r="A16" s="484"/>
      <c r="B16" s="197" t="s">
        <v>156</v>
      </c>
      <c r="C16" s="272"/>
      <c r="D16" s="273">
        <v>19823</v>
      </c>
      <c r="E16" s="272"/>
      <c r="F16" s="273">
        <v>18109</v>
      </c>
      <c r="G16" s="272"/>
      <c r="H16" s="273">
        <v>17523</v>
      </c>
      <c r="I16" s="272"/>
      <c r="J16" s="273">
        <v>23075</v>
      </c>
      <c r="K16" s="275"/>
      <c r="L16" s="272">
        <v>26675</v>
      </c>
      <c r="M16" s="274"/>
      <c r="N16" s="274">
        <v>28455</v>
      </c>
      <c r="O16" s="274"/>
      <c r="P16" s="274">
        <v>25947</v>
      </c>
      <c r="Q16" s="274"/>
      <c r="R16" s="274">
        <v>20485</v>
      </c>
      <c r="S16" s="274"/>
      <c r="T16" s="274">
        <v>22710</v>
      </c>
      <c r="U16" s="274"/>
      <c r="V16" s="274">
        <v>20183</v>
      </c>
    </row>
    <row r="17" spans="1:22">
      <c r="A17" s="484"/>
      <c r="B17" s="197" t="s">
        <v>146</v>
      </c>
      <c r="C17" s="272"/>
      <c r="D17" s="273">
        <v>4870</v>
      </c>
      <c r="E17" s="272"/>
      <c r="F17" s="273">
        <v>5500</v>
      </c>
      <c r="G17" s="272"/>
      <c r="H17" s="273">
        <v>6044</v>
      </c>
      <c r="I17" s="272"/>
      <c r="J17" s="273">
        <v>9029</v>
      </c>
      <c r="K17" s="275"/>
      <c r="L17" s="272">
        <v>10386</v>
      </c>
      <c r="M17" s="274"/>
      <c r="N17" s="274">
        <v>10648</v>
      </c>
      <c r="O17" s="274"/>
      <c r="P17" s="274">
        <v>9331</v>
      </c>
      <c r="Q17" s="274"/>
      <c r="R17" s="274">
        <v>7493</v>
      </c>
      <c r="S17" s="274"/>
      <c r="T17" s="274">
        <v>8399</v>
      </c>
      <c r="U17" s="274"/>
      <c r="V17" s="274">
        <v>6653</v>
      </c>
    </row>
    <row r="18" spans="1:22">
      <c r="A18" s="484"/>
      <c r="B18" s="197" t="s">
        <v>150</v>
      </c>
      <c r="C18" s="272"/>
      <c r="D18" s="273">
        <v>2076</v>
      </c>
      <c r="E18" s="272"/>
      <c r="F18" s="273">
        <v>1989</v>
      </c>
      <c r="G18" s="272"/>
      <c r="H18" s="273">
        <v>1824</v>
      </c>
      <c r="I18" s="272"/>
      <c r="J18" s="273">
        <v>2185</v>
      </c>
      <c r="K18" s="275"/>
      <c r="L18" s="272">
        <v>2678</v>
      </c>
      <c r="M18" s="274"/>
      <c r="N18" s="274">
        <v>3618</v>
      </c>
      <c r="O18" s="274"/>
      <c r="P18" s="274">
        <v>4038</v>
      </c>
      <c r="Q18" s="274"/>
      <c r="R18" s="274">
        <v>3804</v>
      </c>
      <c r="S18" s="274"/>
      <c r="T18" s="274">
        <v>4238</v>
      </c>
      <c r="U18" s="274"/>
      <c r="V18" s="274">
        <v>3772</v>
      </c>
    </row>
    <row r="19" spans="1:22">
      <c r="A19" s="484"/>
      <c r="B19" s="197" t="s">
        <v>149</v>
      </c>
      <c r="C19" s="275"/>
      <c r="D19" s="273">
        <v>491</v>
      </c>
      <c r="E19" s="275"/>
      <c r="F19" s="273">
        <v>497</v>
      </c>
      <c r="G19" s="275"/>
      <c r="H19" s="273">
        <v>543</v>
      </c>
      <c r="I19" s="275"/>
      <c r="J19" s="273">
        <v>755</v>
      </c>
      <c r="K19" s="275"/>
      <c r="L19" s="272">
        <v>1005</v>
      </c>
      <c r="M19" s="274"/>
      <c r="N19" s="274">
        <v>1242</v>
      </c>
      <c r="O19" s="274"/>
      <c r="P19" s="274">
        <v>1246</v>
      </c>
      <c r="Q19" s="274"/>
      <c r="R19" s="274">
        <v>1179</v>
      </c>
      <c r="S19" s="274"/>
      <c r="T19" s="274">
        <v>875</v>
      </c>
      <c r="U19" s="274"/>
      <c r="V19" s="274">
        <v>544</v>
      </c>
    </row>
    <row r="20" spans="1:22">
      <c r="A20" s="484"/>
      <c r="B20" s="197" t="s">
        <v>148</v>
      </c>
      <c r="C20" s="272"/>
      <c r="D20" s="273">
        <v>236</v>
      </c>
      <c r="E20" s="272"/>
      <c r="F20" s="273">
        <v>259</v>
      </c>
      <c r="G20" s="272"/>
      <c r="H20" s="273">
        <v>261</v>
      </c>
      <c r="I20" s="272"/>
      <c r="J20" s="273">
        <v>561</v>
      </c>
      <c r="K20" s="275"/>
      <c r="L20" s="272">
        <v>661</v>
      </c>
      <c r="M20" s="274"/>
      <c r="N20" s="274">
        <v>981</v>
      </c>
      <c r="O20" s="274"/>
      <c r="P20" s="274">
        <v>716</v>
      </c>
      <c r="Q20" s="274"/>
      <c r="R20" s="274">
        <v>424</v>
      </c>
      <c r="S20" s="274"/>
      <c r="T20" s="274">
        <v>432</v>
      </c>
      <c r="U20" s="274"/>
      <c r="V20" s="274">
        <v>290</v>
      </c>
    </row>
    <row r="21" spans="1:22">
      <c r="A21" s="484"/>
      <c r="B21" s="197" t="s">
        <v>151</v>
      </c>
      <c r="C21" s="275"/>
      <c r="D21" s="273">
        <v>61</v>
      </c>
      <c r="E21" s="275"/>
      <c r="F21" s="273">
        <v>85</v>
      </c>
      <c r="G21" s="275"/>
      <c r="H21" s="273">
        <v>45</v>
      </c>
      <c r="I21" s="275"/>
      <c r="J21" s="273">
        <v>99</v>
      </c>
      <c r="K21" s="275"/>
      <c r="L21" s="272">
        <v>103</v>
      </c>
      <c r="M21" s="274"/>
      <c r="N21" s="274">
        <v>209</v>
      </c>
      <c r="O21" s="274"/>
      <c r="P21" s="274">
        <v>187</v>
      </c>
      <c r="Q21" s="274"/>
      <c r="R21" s="274">
        <v>187</v>
      </c>
      <c r="S21" s="274"/>
      <c r="T21" s="274">
        <v>182</v>
      </c>
      <c r="U21" s="274"/>
      <c r="V21" s="274">
        <v>229</v>
      </c>
    </row>
    <row r="22" spans="1:22">
      <c r="A22" s="484"/>
      <c r="B22" s="197" t="s">
        <v>155</v>
      </c>
      <c r="C22" s="272"/>
      <c r="D22" s="273">
        <v>99</v>
      </c>
      <c r="E22" s="272"/>
      <c r="F22" s="273">
        <v>81</v>
      </c>
      <c r="G22" s="272"/>
      <c r="H22" s="273">
        <v>76</v>
      </c>
      <c r="I22" s="272"/>
      <c r="J22" s="273">
        <v>49</v>
      </c>
      <c r="K22" s="275"/>
      <c r="L22" s="272">
        <v>88</v>
      </c>
      <c r="M22" s="274"/>
      <c r="N22" s="274">
        <v>114</v>
      </c>
      <c r="O22" s="274"/>
      <c r="P22" s="274">
        <v>113</v>
      </c>
      <c r="Q22" s="274"/>
      <c r="R22" s="274">
        <v>120</v>
      </c>
      <c r="S22" s="274"/>
      <c r="T22" s="274">
        <v>182</v>
      </c>
      <c r="U22" s="274"/>
      <c r="V22" s="274">
        <v>165</v>
      </c>
    </row>
    <row r="23" spans="1:22">
      <c r="A23" s="484"/>
      <c r="B23" s="197" t="s">
        <v>144</v>
      </c>
      <c r="C23" s="272"/>
      <c r="D23" s="273">
        <v>19</v>
      </c>
      <c r="E23" s="272"/>
      <c r="F23" s="273">
        <v>12</v>
      </c>
      <c r="G23" s="272"/>
      <c r="H23" s="273">
        <v>6</v>
      </c>
      <c r="I23" s="272"/>
      <c r="J23" s="273">
        <v>9</v>
      </c>
      <c r="K23" s="275"/>
      <c r="L23" s="272">
        <v>17</v>
      </c>
      <c r="M23" s="274"/>
      <c r="N23" s="274">
        <v>47</v>
      </c>
      <c r="O23" s="274"/>
      <c r="P23" s="274">
        <v>24</v>
      </c>
      <c r="Q23" s="274"/>
      <c r="R23" s="274">
        <v>16</v>
      </c>
      <c r="S23" s="274"/>
      <c r="T23" s="274">
        <v>0</v>
      </c>
      <c r="U23" s="274"/>
      <c r="V23" s="274">
        <v>1</v>
      </c>
    </row>
    <row r="24" spans="1:22">
      <c r="A24" s="484"/>
      <c r="B24" s="197" t="s">
        <v>145</v>
      </c>
      <c r="C24" s="272"/>
      <c r="D24" s="273">
        <v>3</v>
      </c>
      <c r="E24" s="272"/>
      <c r="F24" s="273">
        <v>8</v>
      </c>
      <c r="G24" s="272"/>
      <c r="H24" s="273">
        <v>6</v>
      </c>
      <c r="I24" s="272"/>
      <c r="J24" s="273">
        <v>5</v>
      </c>
      <c r="K24" s="275"/>
      <c r="L24" s="272">
        <v>14</v>
      </c>
      <c r="M24" s="274"/>
      <c r="N24" s="274">
        <v>5</v>
      </c>
      <c r="O24" s="274"/>
      <c r="P24" s="274">
        <v>16</v>
      </c>
      <c r="Q24" s="274"/>
      <c r="R24" s="274">
        <v>5</v>
      </c>
      <c r="S24" s="274"/>
      <c r="T24" s="274">
        <v>0</v>
      </c>
      <c r="U24" s="274"/>
      <c r="V24" s="274">
        <v>1</v>
      </c>
    </row>
    <row r="25" spans="1:22">
      <c r="A25" s="486"/>
      <c r="B25" s="279" t="s">
        <v>143</v>
      </c>
      <c r="C25" s="280"/>
      <c r="D25" s="281">
        <v>4</v>
      </c>
      <c r="E25" s="280"/>
      <c r="F25" s="281">
        <v>15</v>
      </c>
      <c r="G25" s="280"/>
      <c r="H25" s="281">
        <v>9</v>
      </c>
      <c r="I25" s="280"/>
      <c r="J25" s="281">
        <v>18</v>
      </c>
      <c r="K25" s="280"/>
      <c r="L25" s="282">
        <v>15</v>
      </c>
      <c r="M25" s="283"/>
      <c r="N25" s="283">
        <v>15</v>
      </c>
      <c r="O25" s="283"/>
      <c r="P25" s="283">
        <v>13</v>
      </c>
      <c r="Q25" s="283"/>
      <c r="R25" s="283">
        <v>0</v>
      </c>
      <c r="S25" s="283"/>
      <c r="T25" s="283">
        <v>1</v>
      </c>
      <c r="U25" s="283"/>
      <c r="V25" s="283">
        <v>0</v>
      </c>
    </row>
    <row r="26" spans="1:22">
      <c r="A26" s="490" t="s">
        <v>154</v>
      </c>
      <c r="B26" s="271" t="s">
        <v>152</v>
      </c>
      <c r="C26" s="276">
        <v>2192</v>
      </c>
      <c r="D26" s="277">
        <v>2716</v>
      </c>
      <c r="E26" s="276">
        <v>2727</v>
      </c>
      <c r="F26" s="277">
        <v>3317</v>
      </c>
      <c r="G26" s="276">
        <v>2172</v>
      </c>
      <c r="H26" s="277">
        <v>2710</v>
      </c>
      <c r="I26" s="276">
        <v>2671</v>
      </c>
      <c r="J26" s="277">
        <v>3273</v>
      </c>
      <c r="K26" s="276">
        <v>1692</v>
      </c>
      <c r="L26" s="276">
        <v>1966</v>
      </c>
      <c r="M26" s="284">
        <v>2048</v>
      </c>
      <c r="N26" s="284">
        <v>2315</v>
      </c>
      <c r="O26" s="284">
        <v>1757</v>
      </c>
      <c r="P26" s="284">
        <v>2130</v>
      </c>
      <c r="Q26" s="284">
        <v>1808</v>
      </c>
      <c r="R26" s="284">
        <v>2161</v>
      </c>
      <c r="S26" s="284">
        <v>1765</v>
      </c>
      <c r="T26" s="284">
        <v>2255</v>
      </c>
      <c r="U26" s="284">
        <v>1863</v>
      </c>
      <c r="V26" s="284">
        <v>2493</v>
      </c>
    </row>
    <row r="27" spans="1:22">
      <c r="A27" s="482"/>
      <c r="B27" s="197" t="s">
        <v>150</v>
      </c>
      <c r="C27" s="273"/>
      <c r="D27" s="273">
        <v>1181</v>
      </c>
      <c r="E27" s="273"/>
      <c r="F27" s="273">
        <v>1483</v>
      </c>
      <c r="G27" s="273"/>
      <c r="H27" s="273">
        <v>1083</v>
      </c>
      <c r="I27" s="273"/>
      <c r="J27" s="273">
        <v>1122</v>
      </c>
      <c r="K27" s="285"/>
      <c r="L27" s="272">
        <v>649</v>
      </c>
      <c r="M27" s="286"/>
      <c r="N27" s="286">
        <v>937</v>
      </c>
      <c r="O27" s="286"/>
      <c r="P27" s="286">
        <v>990</v>
      </c>
      <c r="Q27" s="286"/>
      <c r="R27" s="286">
        <v>1213</v>
      </c>
      <c r="S27" s="286"/>
      <c r="T27" s="286">
        <v>1391</v>
      </c>
      <c r="U27" s="286"/>
      <c r="V27" s="286">
        <v>1484</v>
      </c>
    </row>
    <row r="28" spans="1:22">
      <c r="A28" s="482"/>
      <c r="B28" s="197" t="s">
        <v>146</v>
      </c>
      <c r="C28" s="273"/>
      <c r="D28" s="273">
        <v>458</v>
      </c>
      <c r="E28" s="273"/>
      <c r="F28" s="273">
        <v>496</v>
      </c>
      <c r="G28" s="273"/>
      <c r="H28" s="273">
        <v>451</v>
      </c>
      <c r="I28" s="273"/>
      <c r="J28" s="273">
        <v>728</v>
      </c>
      <c r="K28" s="285"/>
      <c r="L28" s="272">
        <v>412</v>
      </c>
      <c r="M28" s="286"/>
      <c r="N28" s="286">
        <v>346</v>
      </c>
      <c r="O28" s="286"/>
      <c r="P28" s="286">
        <v>315</v>
      </c>
      <c r="Q28" s="286"/>
      <c r="R28" s="286">
        <v>302</v>
      </c>
      <c r="S28" s="286"/>
      <c r="T28" s="286">
        <v>279</v>
      </c>
      <c r="U28" s="286"/>
      <c r="V28" s="286">
        <v>557</v>
      </c>
    </row>
    <row r="29" spans="1:22">
      <c r="A29" s="482"/>
      <c r="B29" s="197" t="s">
        <v>149</v>
      </c>
      <c r="C29" s="273"/>
      <c r="D29" s="273">
        <v>317</v>
      </c>
      <c r="E29" s="273"/>
      <c r="F29" s="273">
        <v>346</v>
      </c>
      <c r="G29" s="273"/>
      <c r="H29" s="273">
        <v>351</v>
      </c>
      <c r="I29" s="273"/>
      <c r="J29" s="273">
        <v>394</v>
      </c>
      <c r="K29" s="285"/>
      <c r="L29" s="272">
        <v>299</v>
      </c>
      <c r="M29" s="286"/>
      <c r="N29" s="286">
        <v>308</v>
      </c>
      <c r="O29" s="286"/>
      <c r="P29" s="286">
        <v>271</v>
      </c>
      <c r="Q29" s="286"/>
      <c r="R29" s="286">
        <v>274</v>
      </c>
      <c r="S29" s="286"/>
      <c r="T29" s="286">
        <v>194</v>
      </c>
      <c r="U29" s="286"/>
      <c r="V29" s="286">
        <v>201</v>
      </c>
    </row>
    <row r="30" spans="1:22">
      <c r="A30" s="482"/>
      <c r="B30" s="197" t="s">
        <v>151</v>
      </c>
      <c r="C30" s="273"/>
      <c r="D30" s="273">
        <v>44</v>
      </c>
      <c r="E30" s="273"/>
      <c r="F30" s="273">
        <v>35</v>
      </c>
      <c r="G30" s="273"/>
      <c r="H30" s="273">
        <v>76</v>
      </c>
      <c r="I30" s="273"/>
      <c r="J30" s="273">
        <v>39</v>
      </c>
      <c r="K30" s="285"/>
      <c r="L30" s="272">
        <v>25</v>
      </c>
      <c r="M30" s="286"/>
      <c r="N30" s="286">
        <v>82</v>
      </c>
      <c r="O30" s="286"/>
      <c r="P30" s="286">
        <v>113</v>
      </c>
      <c r="Q30" s="286"/>
      <c r="R30" s="286">
        <v>127</v>
      </c>
      <c r="S30" s="286"/>
      <c r="T30" s="286">
        <v>126</v>
      </c>
      <c r="U30" s="286"/>
      <c r="V30" s="286">
        <v>99</v>
      </c>
    </row>
    <row r="31" spans="1:22">
      <c r="A31" s="482"/>
      <c r="B31" s="197" t="s">
        <v>148</v>
      </c>
      <c r="C31" s="273"/>
      <c r="D31" s="273">
        <v>679</v>
      </c>
      <c r="E31" s="273"/>
      <c r="F31" s="273">
        <v>904</v>
      </c>
      <c r="G31" s="273"/>
      <c r="H31" s="273">
        <v>711</v>
      </c>
      <c r="I31" s="273"/>
      <c r="J31" s="273">
        <v>965</v>
      </c>
      <c r="K31" s="285"/>
      <c r="L31" s="272">
        <v>546</v>
      </c>
      <c r="M31" s="286"/>
      <c r="N31" s="286">
        <v>600</v>
      </c>
      <c r="O31" s="286"/>
      <c r="P31" s="286">
        <v>367</v>
      </c>
      <c r="Q31" s="286"/>
      <c r="R31" s="286">
        <v>177</v>
      </c>
      <c r="S31" s="286"/>
      <c r="T31" s="286">
        <v>204</v>
      </c>
      <c r="U31" s="286"/>
      <c r="V31" s="286">
        <v>98</v>
      </c>
    </row>
    <row r="32" spans="1:22">
      <c r="A32" s="482"/>
      <c r="B32" s="197" t="s">
        <v>147</v>
      </c>
      <c r="C32" s="273"/>
      <c r="D32" s="273">
        <v>8</v>
      </c>
      <c r="E32" s="273"/>
      <c r="F32" s="273">
        <v>18</v>
      </c>
      <c r="G32" s="273"/>
      <c r="H32" s="273">
        <v>20</v>
      </c>
      <c r="I32" s="273"/>
      <c r="J32" s="273">
        <v>2</v>
      </c>
      <c r="K32" s="285"/>
      <c r="L32" s="272">
        <v>16</v>
      </c>
      <c r="M32" s="286"/>
      <c r="N32" s="286">
        <v>22</v>
      </c>
      <c r="O32" s="286"/>
      <c r="P32" s="286">
        <v>56</v>
      </c>
      <c r="Q32" s="286"/>
      <c r="R32" s="286">
        <v>62</v>
      </c>
      <c r="S32" s="286"/>
      <c r="T32" s="286">
        <v>56</v>
      </c>
      <c r="U32" s="286"/>
      <c r="V32" s="286">
        <v>52</v>
      </c>
    </row>
    <row r="33" spans="1:22">
      <c r="A33" s="482"/>
      <c r="B33" s="197" t="s">
        <v>144</v>
      </c>
      <c r="C33" s="273"/>
      <c r="D33" s="273">
        <v>16</v>
      </c>
      <c r="E33" s="273"/>
      <c r="F33" s="273">
        <v>21</v>
      </c>
      <c r="G33" s="273"/>
      <c r="H33" s="273">
        <v>14</v>
      </c>
      <c r="I33" s="287"/>
      <c r="J33" s="273">
        <v>15</v>
      </c>
      <c r="K33" s="285"/>
      <c r="L33" s="272">
        <v>13</v>
      </c>
      <c r="M33" s="286"/>
      <c r="N33" s="286">
        <v>15</v>
      </c>
      <c r="O33" s="286"/>
      <c r="P33" s="286">
        <v>11</v>
      </c>
      <c r="Q33" s="286"/>
      <c r="R33" s="286">
        <v>3</v>
      </c>
      <c r="S33" s="286"/>
      <c r="T33" s="286">
        <v>3</v>
      </c>
      <c r="U33" s="286"/>
      <c r="V33" s="286">
        <v>1</v>
      </c>
    </row>
    <row r="34" spans="1:22">
      <c r="A34" s="482"/>
      <c r="B34" s="197" t="s">
        <v>145</v>
      </c>
      <c r="C34" s="273"/>
      <c r="D34" s="273">
        <v>10</v>
      </c>
      <c r="E34" s="273"/>
      <c r="F34" s="273">
        <v>7</v>
      </c>
      <c r="G34" s="273"/>
      <c r="H34" s="273">
        <v>2</v>
      </c>
      <c r="I34" s="273"/>
      <c r="J34" s="273">
        <v>6</v>
      </c>
      <c r="K34" s="285"/>
      <c r="L34" s="272">
        <v>3</v>
      </c>
      <c r="M34" s="286"/>
      <c r="N34" s="286">
        <v>3</v>
      </c>
      <c r="O34" s="286"/>
      <c r="P34" s="286">
        <v>7</v>
      </c>
      <c r="Q34" s="286"/>
      <c r="R34" s="286">
        <v>3</v>
      </c>
      <c r="S34" s="286"/>
      <c r="T34" s="286">
        <v>1</v>
      </c>
      <c r="U34" s="286"/>
      <c r="V34" s="286">
        <v>1</v>
      </c>
    </row>
    <row r="35" spans="1:22">
      <c r="A35" s="483"/>
      <c r="B35" s="279" t="s">
        <v>143</v>
      </c>
      <c r="C35" s="281"/>
      <c r="D35" s="202">
        <v>3</v>
      </c>
      <c r="E35" s="281"/>
      <c r="F35" s="281">
        <v>7</v>
      </c>
      <c r="G35" s="281"/>
      <c r="H35" s="281">
        <v>2</v>
      </c>
      <c r="I35" s="281"/>
      <c r="J35" s="281">
        <v>2</v>
      </c>
      <c r="K35" s="209"/>
      <c r="L35" s="282">
        <v>3</v>
      </c>
      <c r="M35" s="288"/>
      <c r="N35" s="288">
        <v>2</v>
      </c>
      <c r="O35" s="288"/>
      <c r="P35" s="288">
        <v>0</v>
      </c>
      <c r="Q35" s="288"/>
      <c r="R35" s="288">
        <v>0</v>
      </c>
      <c r="S35" s="288"/>
      <c r="T35" s="288">
        <v>1</v>
      </c>
      <c r="U35" s="288"/>
      <c r="V35" s="288">
        <v>0</v>
      </c>
    </row>
    <row r="36" spans="1:22">
      <c r="A36" s="482" t="s">
        <v>153</v>
      </c>
      <c r="B36" s="289" t="s">
        <v>152</v>
      </c>
      <c r="C36" s="272">
        <v>127</v>
      </c>
      <c r="D36" s="273">
        <v>25</v>
      </c>
      <c r="E36" s="272">
        <v>41</v>
      </c>
      <c r="F36" s="273">
        <v>49</v>
      </c>
      <c r="G36" s="272">
        <v>34</v>
      </c>
      <c r="H36" s="273">
        <v>43</v>
      </c>
      <c r="I36" s="272">
        <v>36</v>
      </c>
      <c r="J36" s="273">
        <v>40</v>
      </c>
      <c r="K36" s="285">
        <v>47</v>
      </c>
      <c r="L36" s="272">
        <v>66</v>
      </c>
      <c r="M36" s="286">
        <v>26</v>
      </c>
      <c r="N36" s="286">
        <v>52</v>
      </c>
      <c r="O36" s="286">
        <v>29</v>
      </c>
      <c r="P36" s="286">
        <v>50</v>
      </c>
      <c r="Q36" s="286">
        <v>48</v>
      </c>
      <c r="R36" s="286">
        <v>94</v>
      </c>
      <c r="S36" s="286">
        <v>50</v>
      </c>
      <c r="T36" s="286">
        <v>84</v>
      </c>
      <c r="U36" s="286">
        <v>52</v>
      </c>
      <c r="V36" s="286">
        <v>105</v>
      </c>
    </row>
    <row r="37" spans="1:22">
      <c r="A37" s="482"/>
      <c r="B37" s="197" t="s">
        <v>147</v>
      </c>
      <c r="C37" s="273"/>
      <c r="D37" s="273">
        <v>14</v>
      </c>
      <c r="E37" s="273"/>
      <c r="F37" s="273">
        <v>8</v>
      </c>
      <c r="G37" s="273"/>
      <c r="H37" s="273">
        <v>8</v>
      </c>
      <c r="I37" s="273"/>
      <c r="J37" s="273">
        <v>2</v>
      </c>
      <c r="K37" s="285"/>
      <c r="L37" s="272">
        <v>15</v>
      </c>
      <c r="M37" s="286"/>
      <c r="N37" s="286">
        <v>12</v>
      </c>
      <c r="O37" s="286"/>
      <c r="P37" s="286">
        <v>10</v>
      </c>
      <c r="Q37" s="286"/>
      <c r="R37" s="286">
        <v>18</v>
      </c>
      <c r="S37" s="286"/>
      <c r="T37" s="286">
        <v>5</v>
      </c>
      <c r="U37" s="286"/>
      <c r="V37" s="286">
        <v>53</v>
      </c>
    </row>
    <row r="38" spans="1:22">
      <c r="A38" s="482"/>
      <c r="B38" s="197" t="s">
        <v>149</v>
      </c>
      <c r="C38" s="273"/>
      <c r="D38" s="222" t="s">
        <v>80</v>
      </c>
      <c r="E38" s="273"/>
      <c r="F38" s="273">
        <v>2</v>
      </c>
      <c r="G38" s="273"/>
      <c r="H38" s="222">
        <v>1</v>
      </c>
      <c r="I38" s="273"/>
      <c r="J38" s="222">
        <v>5</v>
      </c>
      <c r="K38" s="285"/>
      <c r="L38" s="272">
        <v>3</v>
      </c>
      <c r="M38" s="286"/>
      <c r="N38" s="273">
        <v>1</v>
      </c>
      <c r="O38" s="286"/>
      <c r="P38" s="286">
        <v>7</v>
      </c>
      <c r="Q38" s="286"/>
      <c r="R38" s="286">
        <v>5</v>
      </c>
      <c r="S38" s="286"/>
      <c r="T38" s="286">
        <v>6</v>
      </c>
      <c r="U38" s="286"/>
      <c r="V38" s="286">
        <v>24</v>
      </c>
    </row>
    <row r="39" spans="1:22">
      <c r="A39" s="482"/>
      <c r="B39" s="197" t="s">
        <v>148</v>
      </c>
      <c r="C39" s="273"/>
      <c r="D39" s="222" t="s">
        <v>80</v>
      </c>
      <c r="E39" s="273"/>
      <c r="F39" s="222">
        <v>14</v>
      </c>
      <c r="G39" s="273"/>
      <c r="H39" s="222" t="s">
        <v>80</v>
      </c>
      <c r="I39" s="273"/>
      <c r="J39" s="222">
        <v>0</v>
      </c>
      <c r="K39" s="285"/>
      <c r="L39" s="273">
        <v>1</v>
      </c>
      <c r="M39" s="286"/>
      <c r="N39" s="273">
        <v>0</v>
      </c>
      <c r="O39" s="286"/>
      <c r="P39" s="273">
        <v>3</v>
      </c>
      <c r="Q39" s="286"/>
      <c r="R39" s="273">
        <v>5</v>
      </c>
      <c r="S39" s="273"/>
      <c r="T39" s="273">
        <v>6</v>
      </c>
      <c r="U39" s="273"/>
      <c r="V39" s="273">
        <v>15</v>
      </c>
    </row>
    <row r="40" spans="1:22">
      <c r="A40" s="482"/>
      <c r="B40" s="197" t="s">
        <v>145</v>
      </c>
      <c r="C40" s="273"/>
      <c r="D40" s="222" t="s">
        <v>80</v>
      </c>
      <c r="E40" s="273"/>
      <c r="F40" s="222" t="s">
        <v>80</v>
      </c>
      <c r="G40" s="273"/>
      <c r="H40" s="222" t="s">
        <v>80</v>
      </c>
      <c r="I40" s="273"/>
      <c r="J40" s="273">
        <v>0</v>
      </c>
      <c r="K40" s="285"/>
      <c r="L40" s="272">
        <v>0</v>
      </c>
      <c r="M40" s="286"/>
      <c r="N40" s="286">
        <v>0</v>
      </c>
      <c r="O40" s="286"/>
      <c r="P40" s="286">
        <v>0</v>
      </c>
      <c r="Q40" s="286"/>
      <c r="R40" s="286">
        <v>0</v>
      </c>
      <c r="S40" s="286"/>
      <c r="T40" s="286">
        <v>1</v>
      </c>
      <c r="U40" s="286"/>
      <c r="V40" s="286">
        <v>6</v>
      </c>
    </row>
    <row r="41" spans="1:22">
      <c r="A41" s="482"/>
      <c r="B41" s="197" t="s">
        <v>151</v>
      </c>
      <c r="C41" s="273"/>
      <c r="D41" s="273">
        <v>8</v>
      </c>
      <c r="E41" s="273"/>
      <c r="F41" s="273">
        <v>13</v>
      </c>
      <c r="G41" s="273"/>
      <c r="H41" s="273">
        <v>27</v>
      </c>
      <c r="I41" s="273"/>
      <c r="J41" s="273">
        <v>25</v>
      </c>
      <c r="K41" s="285"/>
      <c r="L41" s="272">
        <v>37</v>
      </c>
      <c r="M41" s="286"/>
      <c r="N41" s="286">
        <v>36</v>
      </c>
      <c r="O41" s="286"/>
      <c r="P41" s="286">
        <v>16</v>
      </c>
      <c r="Q41" s="286"/>
      <c r="R41" s="286">
        <v>41</v>
      </c>
      <c r="S41" s="286"/>
      <c r="T41" s="286">
        <v>50</v>
      </c>
      <c r="U41" s="286"/>
      <c r="V41" s="286">
        <v>5</v>
      </c>
    </row>
    <row r="42" spans="1:22">
      <c r="A42" s="482"/>
      <c r="B42" s="197" t="s">
        <v>144</v>
      </c>
      <c r="C42" s="273"/>
      <c r="D42" s="222" t="s">
        <v>80</v>
      </c>
      <c r="E42" s="273"/>
      <c r="F42" s="222" t="s">
        <v>80</v>
      </c>
      <c r="G42" s="273"/>
      <c r="H42" s="222" t="s">
        <v>80</v>
      </c>
      <c r="I42" s="273"/>
      <c r="J42" s="222">
        <v>0</v>
      </c>
      <c r="K42" s="285"/>
      <c r="L42" s="273">
        <v>0</v>
      </c>
      <c r="M42" s="286"/>
      <c r="N42" s="273">
        <v>0</v>
      </c>
      <c r="O42" s="286"/>
      <c r="P42" s="273">
        <v>1</v>
      </c>
      <c r="Q42" s="286"/>
      <c r="R42" s="273">
        <v>0</v>
      </c>
      <c r="S42" s="273"/>
      <c r="T42" s="273">
        <v>0</v>
      </c>
      <c r="U42" s="273"/>
      <c r="V42" s="273">
        <v>0</v>
      </c>
    </row>
    <row r="43" spans="1:22">
      <c r="A43" s="482"/>
      <c r="B43" s="197" t="s">
        <v>146</v>
      </c>
      <c r="C43" s="273"/>
      <c r="D43" s="222">
        <v>1</v>
      </c>
      <c r="E43" s="273"/>
      <c r="F43" s="222" t="s">
        <v>80</v>
      </c>
      <c r="G43" s="273"/>
      <c r="H43" s="222" t="s">
        <v>80</v>
      </c>
      <c r="I43" s="273"/>
      <c r="J43" s="222">
        <v>1</v>
      </c>
      <c r="K43" s="285"/>
      <c r="L43" s="273">
        <v>0</v>
      </c>
      <c r="M43" s="286"/>
      <c r="N43" s="273">
        <v>2</v>
      </c>
      <c r="O43" s="286"/>
      <c r="P43" s="273">
        <v>1</v>
      </c>
      <c r="Q43" s="286"/>
      <c r="R43" s="273">
        <v>6</v>
      </c>
      <c r="S43" s="273"/>
      <c r="T43" s="273">
        <v>3</v>
      </c>
      <c r="U43" s="273"/>
      <c r="V43" s="273">
        <v>0</v>
      </c>
    </row>
    <row r="44" spans="1:22">
      <c r="A44" s="482"/>
      <c r="B44" s="197" t="s">
        <v>150</v>
      </c>
      <c r="C44" s="273"/>
      <c r="D44" s="273">
        <v>2</v>
      </c>
      <c r="E44" s="273"/>
      <c r="F44" s="273">
        <v>12</v>
      </c>
      <c r="G44" s="273"/>
      <c r="H44" s="273">
        <v>7</v>
      </c>
      <c r="I44" s="273"/>
      <c r="J44" s="273">
        <v>7</v>
      </c>
      <c r="K44" s="285"/>
      <c r="L44" s="272">
        <v>10</v>
      </c>
      <c r="M44" s="286"/>
      <c r="N44" s="286">
        <v>1</v>
      </c>
      <c r="O44" s="286"/>
      <c r="P44" s="286">
        <v>12</v>
      </c>
      <c r="Q44" s="286"/>
      <c r="R44" s="286">
        <v>19</v>
      </c>
      <c r="S44" s="286"/>
      <c r="T44" s="286">
        <v>13</v>
      </c>
      <c r="U44" s="286"/>
      <c r="V44" s="286">
        <v>0</v>
      </c>
    </row>
    <row r="45" spans="1:22">
      <c r="A45" s="483"/>
      <c r="B45" s="279" t="s">
        <v>143</v>
      </c>
      <c r="C45" s="281"/>
      <c r="D45" s="202" t="s">
        <v>80</v>
      </c>
      <c r="E45" s="281"/>
      <c r="F45" s="202" t="s">
        <v>80</v>
      </c>
      <c r="G45" s="281"/>
      <c r="H45" s="202" t="s">
        <v>80</v>
      </c>
      <c r="I45" s="281"/>
      <c r="J45" s="202">
        <v>0</v>
      </c>
      <c r="K45" s="209"/>
      <c r="L45" s="281">
        <v>0</v>
      </c>
      <c r="M45" s="288"/>
      <c r="N45" s="281">
        <v>0</v>
      </c>
      <c r="O45" s="288"/>
      <c r="P45" s="281">
        <v>0</v>
      </c>
      <c r="Q45" s="288"/>
      <c r="R45" s="281">
        <v>0</v>
      </c>
      <c r="S45" s="281"/>
      <c r="T45" s="281">
        <v>0</v>
      </c>
      <c r="U45" s="281"/>
      <c r="V45" s="281">
        <v>2</v>
      </c>
    </row>
    <row r="46" spans="1:22">
      <c r="A46" s="290" t="s">
        <v>142</v>
      </c>
      <c r="B46" s="291" t="s">
        <v>141</v>
      </c>
      <c r="C46" s="281"/>
      <c r="D46" s="281">
        <v>132</v>
      </c>
      <c r="E46" s="281"/>
      <c r="F46" s="281">
        <v>27</v>
      </c>
      <c r="G46" s="281">
        <v>43</v>
      </c>
      <c r="H46" s="281">
        <v>46</v>
      </c>
      <c r="I46" s="281">
        <v>51</v>
      </c>
      <c r="J46" s="281">
        <v>75</v>
      </c>
      <c r="K46" s="209">
        <v>46</v>
      </c>
      <c r="L46" s="282">
        <v>63</v>
      </c>
      <c r="M46" s="288">
        <v>35</v>
      </c>
      <c r="N46" s="288">
        <v>38</v>
      </c>
      <c r="O46" s="288">
        <v>28</v>
      </c>
      <c r="P46" s="288">
        <v>34</v>
      </c>
      <c r="Q46" s="288">
        <v>35</v>
      </c>
      <c r="R46" s="288">
        <v>31</v>
      </c>
      <c r="S46" s="288">
        <v>122</v>
      </c>
      <c r="T46" s="288">
        <v>134</v>
      </c>
      <c r="U46" s="288">
        <v>48</v>
      </c>
      <c r="V46" s="288">
        <v>43</v>
      </c>
    </row>
    <row r="47" spans="1:22" ht="35.25" customHeight="1">
      <c r="A47" s="487" t="s">
        <v>140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</row>
    <row r="48" spans="1:22"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</row>
    <row r="49" spans="4:22"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</row>
    <row r="50" spans="4:22"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</row>
  </sheetData>
  <sortState ref="B37:V44">
    <sortCondition descending="1" ref="V37:V44"/>
  </sortState>
  <mergeCells count="17">
    <mergeCell ref="A1:V1"/>
    <mergeCell ref="A26:A35"/>
    <mergeCell ref="K2:L2"/>
    <mergeCell ref="A2:B3"/>
    <mergeCell ref="C2:D2"/>
    <mergeCell ref="E2:F2"/>
    <mergeCell ref="G2:H2"/>
    <mergeCell ref="A36:A45"/>
    <mergeCell ref="A4:A14"/>
    <mergeCell ref="A15:A25"/>
    <mergeCell ref="A47:V47"/>
    <mergeCell ref="I2:J2"/>
    <mergeCell ref="M2:N2"/>
    <mergeCell ref="O2:P2"/>
    <mergeCell ref="U2:V2"/>
    <mergeCell ref="Q2:R2"/>
    <mergeCell ref="S2:T2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U38"/>
  <sheetViews>
    <sheetView showGridLines="0" zoomScale="80" zoomScaleNormal="80" workbookViewId="0">
      <selection activeCell="W20" sqref="W20"/>
    </sheetView>
  </sheetViews>
  <sheetFormatPr defaultColWidth="9" defaultRowHeight="15"/>
  <cols>
    <col min="1" max="1" width="13.375" style="240" customWidth="1"/>
    <col min="2" max="21" width="8.625" style="240" customWidth="1"/>
    <col min="22" max="16384" width="9" style="240"/>
  </cols>
  <sheetData>
    <row r="1" spans="1:21" s="293" customFormat="1" ht="25.7" customHeight="1">
      <c r="A1" s="495" t="s">
        <v>621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</row>
    <row r="2" spans="1:21" s="293" customFormat="1" ht="18" customHeight="1">
      <c r="A2" s="496"/>
      <c r="B2" s="493" t="s">
        <v>622</v>
      </c>
      <c r="C2" s="493"/>
      <c r="D2" s="493" t="s">
        <v>14</v>
      </c>
      <c r="E2" s="493"/>
      <c r="F2" s="493" t="s">
        <v>13</v>
      </c>
      <c r="G2" s="493"/>
      <c r="H2" s="493" t="s">
        <v>11</v>
      </c>
      <c r="I2" s="493"/>
      <c r="J2" s="493" t="s">
        <v>9</v>
      </c>
      <c r="K2" s="493"/>
      <c r="L2" s="493" t="s">
        <v>7</v>
      </c>
      <c r="M2" s="493"/>
      <c r="N2" s="493" t="s">
        <v>5</v>
      </c>
      <c r="O2" s="493"/>
      <c r="P2" s="493" t="s">
        <v>3</v>
      </c>
      <c r="Q2" s="493"/>
      <c r="R2" s="493" t="s">
        <v>1</v>
      </c>
      <c r="S2" s="493"/>
      <c r="T2" s="493" t="s">
        <v>316</v>
      </c>
      <c r="U2" s="493"/>
    </row>
    <row r="3" spans="1:21" s="293" customFormat="1" ht="18" customHeight="1">
      <c r="A3" s="497"/>
      <c r="B3" s="373" t="s">
        <v>623</v>
      </c>
      <c r="C3" s="372" t="s">
        <v>161</v>
      </c>
      <c r="D3" s="373" t="s">
        <v>623</v>
      </c>
      <c r="E3" s="372" t="s">
        <v>624</v>
      </c>
      <c r="F3" s="373" t="s">
        <v>625</v>
      </c>
      <c r="G3" s="372" t="s">
        <v>161</v>
      </c>
      <c r="H3" s="373" t="s">
        <v>626</v>
      </c>
      <c r="I3" s="372" t="s">
        <v>627</v>
      </c>
      <c r="J3" s="373" t="s">
        <v>625</v>
      </c>
      <c r="K3" s="372" t="s">
        <v>627</v>
      </c>
      <c r="L3" s="373" t="s">
        <v>628</v>
      </c>
      <c r="M3" s="372" t="s">
        <v>629</v>
      </c>
      <c r="N3" s="373" t="s">
        <v>162</v>
      </c>
      <c r="O3" s="373" t="s">
        <v>630</v>
      </c>
      <c r="P3" s="373" t="s">
        <v>631</v>
      </c>
      <c r="Q3" s="373" t="s">
        <v>624</v>
      </c>
      <c r="R3" s="373" t="s">
        <v>632</v>
      </c>
      <c r="S3" s="373" t="s">
        <v>629</v>
      </c>
      <c r="T3" s="373" t="s">
        <v>623</v>
      </c>
      <c r="U3" s="373" t="s">
        <v>629</v>
      </c>
    </row>
    <row r="4" spans="1:21" s="293" customFormat="1" ht="18" customHeight="1">
      <c r="A4" s="294" t="s">
        <v>160</v>
      </c>
      <c r="B4" s="54">
        <v>1729</v>
      </c>
      <c r="C4" s="54">
        <v>11574</v>
      </c>
      <c r="D4" s="54">
        <v>1576</v>
      </c>
      <c r="E4" s="54">
        <v>9044</v>
      </c>
      <c r="F4" s="54">
        <v>1413</v>
      </c>
      <c r="G4" s="54">
        <v>7886</v>
      </c>
      <c r="H4" s="54">
        <v>1610</v>
      </c>
      <c r="I4" s="55">
        <v>8841</v>
      </c>
      <c r="J4" s="54">
        <v>1564</v>
      </c>
      <c r="K4" s="55">
        <v>9234</v>
      </c>
      <c r="L4" s="54">
        <v>1708</v>
      </c>
      <c r="M4" s="55">
        <v>8879</v>
      </c>
      <c r="N4" s="54">
        <v>1939</v>
      </c>
      <c r="O4" s="54">
        <v>9284</v>
      </c>
      <c r="P4" s="54">
        <v>1665</v>
      </c>
      <c r="Q4" s="54">
        <v>8071</v>
      </c>
      <c r="R4" s="295">
        <v>1097</v>
      </c>
      <c r="S4" s="295">
        <v>5086</v>
      </c>
      <c r="T4" s="295">
        <f>SUM(T7:T18)</f>
        <v>639</v>
      </c>
      <c r="U4" s="295">
        <f>SUM(U7:U17)</f>
        <v>3881</v>
      </c>
    </row>
    <row r="5" spans="1:21" s="293" customFormat="1" ht="18" hidden="1" customHeight="1">
      <c r="A5" s="296" t="s">
        <v>344</v>
      </c>
      <c r="B5" s="54">
        <v>1432</v>
      </c>
      <c r="C5" s="54">
        <v>10028</v>
      </c>
      <c r="D5" s="54">
        <v>1301</v>
      </c>
      <c r="E5" s="54">
        <v>7835</v>
      </c>
      <c r="F5" s="54">
        <v>1177</v>
      </c>
      <c r="G5" s="54">
        <v>6907</v>
      </c>
      <c r="H5" s="54">
        <v>1319</v>
      </c>
      <c r="I5" s="55">
        <v>7666</v>
      </c>
      <c r="J5" s="54">
        <v>1283</v>
      </c>
      <c r="K5" s="55">
        <v>8030</v>
      </c>
      <c r="L5" s="54">
        <v>1424</v>
      </c>
      <c r="M5" s="55">
        <v>7693</v>
      </c>
      <c r="N5" s="54">
        <v>1622</v>
      </c>
      <c r="O5" s="54">
        <v>8020</v>
      </c>
      <c r="P5" s="54">
        <v>1407</v>
      </c>
      <c r="Q5" s="54">
        <v>6948</v>
      </c>
      <c r="R5" s="295">
        <v>927</v>
      </c>
      <c r="S5" s="295">
        <v>4337</v>
      </c>
      <c r="T5" s="295">
        <v>544</v>
      </c>
      <c r="U5" s="295">
        <v>3319</v>
      </c>
    </row>
    <row r="6" spans="1:21" s="293" customFormat="1" ht="18" hidden="1" customHeight="1">
      <c r="A6" s="297" t="s">
        <v>345</v>
      </c>
      <c r="B6" s="53">
        <v>297</v>
      </c>
      <c r="C6" s="53">
        <v>1546</v>
      </c>
      <c r="D6" s="53">
        <v>275</v>
      </c>
      <c r="E6" s="53">
        <v>1209</v>
      </c>
      <c r="F6" s="53">
        <v>236</v>
      </c>
      <c r="G6" s="53">
        <v>979</v>
      </c>
      <c r="H6" s="53">
        <v>291</v>
      </c>
      <c r="I6" s="117">
        <v>1175</v>
      </c>
      <c r="J6" s="53">
        <v>281</v>
      </c>
      <c r="K6" s="117">
        <v>1204</v>
      </c>
      <c r="L6" s="53">
        <v>284</v>
      </c>
      <c r="M6" s="117">
        <v>1186</v>
      </c>
      <c r="N6" s="53">
        <v>317</v>
      </c>
      <c r="O6" s="53">
        <v>1264</v>
      </c>
      <c r="P6" s="53">
        <v>258</v>
      </c>
      <c r="Q6" s="53">
        <v>1123</v>
      </c>
      <c r="R6" s="298">
        <v>170</v>
      </c>
      <c r="S6" s="298">
        <v>749</v>
      </c>
      <c r="T6" s="298">
        <v>95</v>
      </c>
      <c r="U6" s="298">
        <v>562</v>
      </c>
    </row>
    <row r="7" spans="1:21" s="293" customFormat="1" ht="18" customHeight="1">
      <c r="A7" s="294" t="s">
        <v>633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295">
        <v>0</v>
      </c>
      <c r="S7" s="295">
        <v>0</v>
      </c>
      <c r="T7" s="295">
        <v>0</v>
      </c>
      <c r="U7" s="295">
        <v>0</v>
      </c>
    </row>
    <row r="8" spans="1:21" s="293" customFormat="1" ht="18" customHeight="1">
      <c r="A8" s="294" t="s">
        <v>634</v>
      </c>
      <c r="B8" s="54">
        <v>0</v>
      </c>
      <c r="C8" s="54">
        <v>0</v>
      </c>
      <c r="D8" s="54">
        <v>0</v>
      </c>
      <c r="E8" s="54">
        <v>0</v>
      </c>
      <c r="F8" s="54">
        <v>1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2</v>
      </c>
      <c r="R8" s="295">
        <v>0</v>
      </c>
      <c r="S8" s="295">
        <v>0</v>
      </c>
      <c r="T8" s="295">
        <v>0</v>
      </c>
      <c r="U8" s="295">
        <v>0</v>
      </c>
    </row>
    <row r="9" spans="1:21" s="293" customFormat="1" ht="18" customHeight="1">
      <c r="A9" s="294" t="s">
        <v>635</v>
      </c>
      <c r="B9" s="54">
        <v>12</v>
      </c>
      <c r="C9" s="54">
        <v>10</v>
      </c>
      <c r="D9" s="54">
        <v>2</v>
      </c>
      <c r="E9" s="54">
        <v>8</v>
      </c>
      <c r="F9" s="54">
        <v>2</v>
      </c>
      <c r="G9" s="54">
        <v>15</v>
      </c>
      <c r="H9" s="54">
        <v>14</v>
      </c>
      <c r="I9" s="54">
        <v>18</v>
      </c>
      <c r="J9" s="54">
        <v>4</v>
      </c>
      <c r="K9" s="54">
        <v>15</v>
      </c>
      <c r="L9" s="54">
        <v>6</v>
      </c>
      <c r="M9" s="54">
        <v>8</v>
      </c>
      <c r="N9" s="54">
        <v>2</v>
      </c>
      <c r="O9" s="54">
        <v>9</v>
      </c>
      <c r="P9" s="54">
        <v>3</v>
      </c>
      <c r="Q9" s="54">
        <v>3</v>
      </c>
      <c r="R9" s="295">
        <v>3</v>
      </c>
      <c r="S9" s="295">
        <v>7</v>
      </c>
      <c r="T9" s="295">
        <v>3</v>
      </c>
      <c r="U9" s="295">
        <v>3</v>
      </c>
    </row>
    <row r="10" spans="1:21" s="293" customFormat="1" ht="18" customHeight="1">
      <c r="A10" s="294" t="s">
        <v>636</v>
      </c>
      <c r="B10" s="54">
        <v>69</v>
      </c>
      <c r="C10" s="54">
        <v>216</v>
      </c>
      <c r="D10" s="54">
        <v>46</v>
      </c>
      <c r="E10" s="54">
        <v>166</v>
      </c>
      <c r="F10" s="54">
        <v>39</v>
      </c>
      <c r="G10" s="54">
        <v>115</v>
      </c>
      <c r="H10" s="54">
        <v>68</v>
      </c>
      <c r="I10" s="54">
        <v>175</v>
      </c>
      <c r="J10" s="54">
        <v>40</v>
      </c>
      <c r="K10" s="54">
        <v>106</v>
      </c>
      <c r="L10" s="54">
        <v>44</v>
      </c>
      <c r="M10" s="54">
        <v>107</v>
      </c>
      <c r="N10" s="54">
        <v>48</v>
      </c>
      <c r="O10" s="54">
        <v>90</v>
      </c>
      <c r="P10" s="54">
        <v>23</v>
      </c>
      <c r="Q10" s="54">
        <v>56</v>
      </c>
      <c r="R10" s="295">
        <v>16</v>
      </c>
      <c r="S10" s="295">
        <v>44</v>
      </c>
      <c r="T10" s="295">
        <v>10</v>
      </c>
      <c r="U10" s="295">
        <v>27</v>
      </c>
    </row>
    <row r="11" spans="1:21" s="293" customFormat="1" ht="18" customHeight="1">
      <c r="A11" s="294" t="s">
        <v>637</v>
      </c>
      <c r="B11" s="54">
        <v>196</v>
      </c>
      <c r="C11" s="54">
        <v>1200</v>
      </c>
      <c r="D11" s="54">
        <v>120</v>
      </c>
      <c r="E11" s="54">
        <v>692</v>
      </c>
      <c r="F11" s="54">
        <v>102</v>
      </c>
      <c r="G11" s="54">
        <v>471</v>
      </c>
      <c r="H11" s="54">
        <v>118</v>
      </c>
      <c r="I11" s="54">
        <v>425</v>
      </c>
      <c r="J11" s="54">
        <v>74</v>
      </c>
      <c r="K11" s="54">
        <v>323</v>
      </c>
      <c r="L11" s="54">
        <v>80</v>
      </c>
      <c r="M11" s="54">
        <v>292</v>
      </c>
      <c r="N11" s="54">
        <v>82</v>
      </c>
      <c r="O11" s="54">
        <v>299</v>
      </c>
      <c r="P11" s="54">
        <v>80</v>
      </c>
      <c r="Q11" s="54">
        <v>218</v>
      </c>
      <c r="R11" s="295">
        <v>43</v>
      </c>
      <c r="S11" s="295">
        <v>131</v>
      </c>
      <c r="T11" s="295">
        <v>19</v>
      </c>
      <c r="U11" s="295">
        <v>123</v>
      </c>
    </row>
    <row r="12" spans="1:21" s="293" customFormat="1" ht="18" customHeight="1">
      <c r="A12" s="294" t="s">
        <v>638</v>
      </c>
      <c r="B12" s="54">
        <v>776</v>
      </c>
      <c r="C12" s="54">
        <v>5527</v>
      </c>
      <c r="D12" s="54">
        <v>722</v>
      </c>
      <c r="E12" s="54">
        <v>4299</v>
      </c>
      <c r="F12" s="54">
        <v>635</v>
      </c>
      <c r="G12" s="54">
        <v>3745</v>
      </c>
      <c r="H12" s="54">
        <v>690</v>
      </c>
      <c r="I12" s="54">
        <v>3904</v>
      </c>
      <c r="J12" s="54">
        <v>716</v>
      </c>
      <c r="K12" s="54">
        <v>3836</v>
      </c>
      <c r="L12" s="54">
        <v>590</v>
      </c>
      <c r="M12" s="54">
        <v>3238</v>
      </c>
      <c r="N12" s="54">
        <v>577</v>
      </c>
      <c r="O12" s="54">
        <v>2828</v>
      </c>
      <c r="P12" s="54">
        <v>452</v>
      </c>
      <c r="Q12" s="54">
        <v>2018</v>
      </c>
      <c r="R12" s="295">
        <v>245</v>
      </c>
      <c r="S12" s="295">
        <v>1157</v>
      </c>
      <c r="T12" s="295">
        <v>123</v>
      </c>
      <c r="U12" s="295">
        <v>725</v>
      </c>
    </row>
    <row r="13" spans="1:21" s="293" customFormat="1" ht="18" customHeight="1">
      <c r="A13" s="294" t="s">
        <v>639</v>
      </c>
      <c r="B13" s="54">
        <v>453</v>
      </c>
      <c r="C13" s="54">
        <v>3409</v>
      </c>
      <c r="D13" s="54">
        <v>493</v>
      </c>
      <c r="E13" s="54">
        <v>2857</v>
      </c>
      <c r="F13" s="54">
        <v>434</v>
      </c>
      <c r="G13" s="54">
        <v>2529</v>
      </c>
      <c r="H13" s="54">
        <v>480</v>
      </c>
      <c r="I13" s="54">
        <v>3077</v>
      </c>
      <c r="J13" s="54">
        <v>488</v>
      </c>
      <c r="K13" s="54">
        <v>3482</v>
      </c>
      <c r="L13" s="54">
        <v>662</v>
      </c>
      <c r="M13" s="54">
        <v>3580</v>
      </c>
      <c r="N13" s="54">
        <v>775</v>
      </c>
      <c r="O13" s="54">
        <v>4129</v>
      </c>
      <c r="P13" s="54">
        <v>676</v>
      </c>
      <c r="Q13" s="54">
        <v>3839</v>
      </c>
      <c r="R13" s="295">
        <v>498</v>
      </c>
      <c r="S13" s="295">
        <v>2436</v>
      </c>
      <c r="T13" s="295">
        <v>312</v>
      </c>
      <c r="U13" s="295">
        <v>1977</v>
      </c>
    </row>
    <row r="14" spans="1:21" s="293" customFormat="1" ht="18" customHeight="1">
      <c r="A14" s="294" t="s">
        <v>640</v>
      </c>
      <c r="B14" s="54">
        <v>189</v>
      </c>
      <c r="C14" s="54">
        <v>1037</v>
      </c>
      <c r="D14" s="54">
        <v>166</v>
      </c>
      <c r="E14" s="54">
        <v>895</v>
      </c>
      <c r="F14" s="54">
        <v>180</v>
      </c>
      <c r="G14" s="54">
        <v>899</v>
      </c>
      <c r="H14" s="54">
        <v>209</v>
      </c>
      <c r="I14" s="54">
        <v>1072</v>
      </c>
      <c r="J14" s="54">
        <v>204</v>
      </c>
      <c r="K14" s="54">
        <v>1252</v>
      </c>
      <c r="L14" s="54">
        <v>262</v>
      </c>
      <c r="M14" s="54">
        <v>1388</v>
      </c>
      <c r="N14" s="54">
        <v>363</v>
      </c>
      <c r="O14" s="54">
        <v>1626</v>
      </c>
      <c r="P14" s="54">
        <v>332</v>
      </c>
      <c r="Q14" s="54">
        <v>1626</v>
      </c>
      <c r="R14" s="295">
        <v>219</v>
      </c>
      <c r="S14" s="295">
        <v>1075</v>
      </c>
      <c r="T14" s="295">
        <v>140</v>
      </c>
      <c r="U14" s="295">
        <v>820</v>
      </c>
    </row>
    <row r="15" spans="1:21" s="293" customFormat="1" ht="18" customHeight="1">
      <c r="A15" s="294" t="s">
        <v>641</v>
      </c>
      <c r="B15" s="54">
        <v>16</v>
      </c>
      <c r="C15" s="54">
        <v>97</v>
      </c>
      <c r="D15" s="54">
        <v>19</v>
      </c>
      <c r="E15" s="54">
        <v>91</v>
      </c>
      <c r="F15" s="54">
        <v>17</v>
      </c>
      <c r="G15" s="54">
        <v>88</v>
      </c>
      <c r="H15" s="54">
        <v>26</v>
      </c>
      <c r="I15" s="54">
        <v>136</v>
      </c>
      <c r="J15" s="54">
        <v>34</v>
      </c>
      <c r="K15" s="54">
        <v>166</v>
      </c>
      <c r="L15" s="54">
        <v>51</v>
      </c>
      <c r="M15" s="54">
        <v>199</v>
      </c>
      <c r="N15" s="54">
        <v>64</v>
      </c>
      <c r="O15" s="54">
        <v>222</v>
      </c>
      <c r="P15" s="54">
        <v>65</v>
      </c>
      <c r="Q15" s="54">
        <v>227</v>
      </c>
      <c r="R15" s="295">
        <v>48</v>
      </c>
      <c r="S15" s="295">
        <v>161</v>
      </c>
      <c r="T15" s="295">
        <v>15</v>
      </c>
      <c r="U15" s="295">
        <v>131</v>
      </c>
    </row>
    <row r="16" spans="1:21" s="293" customFormat="1" ht="18" customHeight="1">
      <c r="A16" s="294" t="s">
        <v>642</v>
      </c>
      <c r="B16" s="54">
        <v>7</v>
      </c>
      <c r="C16" s="54">
        <v>21</v>
      </c>
      <c r="D16" s="54">
        <v>5</v>
      </c>
      <c r="E16" s="54">
        <v>24</v>
      </c>
      <c r="F16" s="54">
        <v>3</v>
      </c>
      <c r="G16" s="54">
        <v>15</v>
      </c>
      <c r="H16" s="54">
        <v>4</v>
      </c>
      <c r="I16" s="54">
        <v>25</v>
      </c>
      <c r="J16" s="54">
        <v>1</v>
      </c>
      <c r="K16" s="54">
        <v>38</v>
      </c>
      <c r="L16" s="54">
        <v>12</v>
      </c>
      <c r="M16" s="54">
        <v>56</v>
      </c>
      <c r="N16" s="54">
        <v>20</v>
      </c>
      <c r="O16" s="54">
        <v>69</v>
      </c>
      <c r="P16" s="54">
        <v>20</v>
      </c>
      <c r="Q16" s="54">
        <v>68</v>
      </c>
      <c r="R16" s="295">
        <v>16</v>
      </c>
      <c r="S16" s="295">
        <v>63</v>
      </c>
      <c r="T16" s="295">
        <v>12</v>
      </c>
      <c r="U16" s="295">
        <v>54</v>
      </c>
    </row>
    <row r="17" spans="1:21" s="293" customFormat="1" ht="18" customHeight="1">
      <c r="A17" s="294" t="s">
        <v>643</v>
      </c>
      <c r="B17" s="54">
        <v>11</v>
      </c>
      <c r="C17" s="54">
        <v>57</v>
      </c>
      <c r="D17" s="54">
        <v>3</v>
      </c>
      <c r="E17" s="54">
        <v>10</v>
      </c>
      <c r="F17" s="54">
        <v>0</v>
      </c>
      <c r="G17" s="54">
        <v>9</v>
      </c>
      <c r="H17" s="54">
        <v>1</v>
      </c>
      <c r="I17" s="54">
        <v>9</v>
      </c>
      <c r="J17" s="54">
        <v>3</v>
      </c>
      <c r="K17" s="54">
        <v>15</v>
      </c>
      <c r="L17" s="54">
        <v>1</v>
      </c>
      <c r="M17" s="54">
        <v>11</v>
      </c>
      <c r="N17" s="54">
        <v>8</v>
      </c>
      <c r="O17" s="54">
        <v>12</v>
      </c>
      <c r="P17" s="54">
        <v>14</v>
      </c>
      <c r="Q17" s="54">
        <v>14</v>
      </c>
      <c r="R17" s="295">
        <v>9</v>
      </c>
      <c r="S17" s="295">
        <v>12</v>
      </c>
      <c r="T17" s="295">
        <v>5</v>
      </c>
      <c r="U17" s="295">
        <v>21</v>
      </c>
    </row>
    <row r="18" spans="1:21" s="293" customFormat="1" ht="18" customHeight="1">
      <c r="A18" s="299" t="s">
        <v>644</v>
      </c>
      <c r="B18" s="53">
        <v>0</v>
      </c>
      <c r="C18" s="53">
        <v>0</v>
      </c>
      <c r="D18" s="53">
        <v>0</v>
      </c>
      <c r="E18" s="53">
        <v>2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1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298">
        <v>0</v>
      </c>
      <c r="S18" s="298">
        <v>0</v>
      </c>
      <c r="T18" s="298">
        <v>0</v>
      </c>
      <c r="U18" s="298">
        <v>0</v>
      </c>
    </row>
    <row r="19" spans="1:21" s="293" customFormat="1" ht="15.75">
      <c r="A19" s="498" t="s">
        <v>620</v>
      </c>
      <c r="B19" s="498"/>
      <c r="C19" s="498"/>
      <c r="D19" s="498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</row>
    <row r="20" spans="1:21" ht="27.2" customHeight="1">
      <c r="A20" s="495" t="s">
        <v>645</v>
      </c>
      <c r="B20" s="495"/>
      <c r="C20" s="495"/>
      <c r="D20" s="495"/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5"/>
      <c r="P20" s="495"/>
      <c r="Q20" s="495"/>
      <c r="R20" s="495"/>
      <c r="S20" s="495"/>
      <c r="T20" s="495"/>
      <c r="U20" s="495"/>
    </row>
    <row r="21" spans="1:21" ht="18" customHeight="1">
      <c r="A21" s="496"/>
      <c r="B21" s="493" t="s">
        <v>646</v>
      </c>
      <c r="C21" s="493"/>
      <c r="D21" s="493" t="s">
        <v>14</v>
      </c>
      <c r="E21" s="493"/>
      <c r="F21" s="493" t="s">
        <v>13</v>
      </c>
      <c r="G21" s="493"/>
      <c r="H21" s="493" t="s">
        <v>11</v>
      </c>
      <c r="I21" s="493"/>
      <c r="J21" s="493" t="s">
        <v>9</v>
      </c>
      <c r="K21" s="493"/>
      <c r="L21" s="493" t="s">
        <v>7</v>
      </c>
      <c r="M21" s="493"/>
      <c r="N21" s="493" t="s">
        <v>5</v>
      </c>
      <c r="O21" s="493"/>
      <c r="P21" s="493" t="s">
        <v>3</v>
      </c>
      <c r="Q21" s="493"/>
      <c r="R21" s="493" t="s">
        <v>1</v>
      </c>
      <c r="S21" s="493"/>
      <c r="T21" s="493" t="s">
        <v>316</v>
      </c>
      <c r="U21" s="493"/>
    </row>
    <row r="22" spans="1:21" ht="18" customHeight="1">
      <c r="A22" s="497"/>
      <c r="B22" s="373" t="s">
        <v>162</v>
      </c>
      <c r="C22" s="372" t="s">
        <v>647</v>
      </c>
      <c r="D22" s="373" t="s">
        <v>628</v>
      </c>
      <c r="E22" s="372" t="s">
        <v>627</v>
      </c>
      <c r="F22" s="373" t="s">
        <v>648</v>
      </c>
      <c r="G22" s="372" t="s">
        <v>649</v>
      </c>
      <c r="H22" s="373" t="s">
        <v>650</v>
      </c>
      <c r="I22" s="372" t="s">
        <v>651</v>
      </c>
      <c r="J22" s="373" t="s">
        <v>631</v>
      </c>
      <c r="K22" s="372" t="s">
        <v>161</v>
      </c>
      <c r="L22" s="373" t="s">
        <v>626</v>
      </c>
      <c r="M22" s="372" t="s">
        <v>652</v>
      </c>
      <c r="N22" s="373" t="s">
        <v>623</v>
      </c>
      <c r="O22" s="373" t="s">
        <v>161</v>
      </c>
      <c r="P22" s="373" t="s">
        <v>162</v>
      </c>
      <c r="Q22" s="373" t="s">
        <v>161</v>
      </c>
      <c r="R22" s="373" t="s">
        <v>626</v>
      </c>
      <c r="S22" s="373" t="s">
        <v>653</v>
      </c>
      <c r="T22" s="373" t="s">
        <v>650</v>
      </c>
      <c r="U22" s="373" t="s">
        <v>161</v>
      </c>
    </row>
    <row r="23" spans="1:21" ht="18" customHeight="1">
      <c r="A23" s="294" t="s">
        <v>160</v>
      </c>
      <c r="B23" s="54">
        <v>2076</v>
      </c>
      <c r="C23" s="54">
        <v>19823</v>
      </c>
      <c r="D23" s="54">
        <v>1989</v>
      </c>
      <c r="E23" s="54">
        <v>18109</v>
      </c>
      <c r="F23" s="54">
        <v>1824</v>
      </c>
      <c r="G23" s="54">
        <v>17523</v>
      </c>
      <c r="H23" s="55">
        <v>2185</v>
      </c>
      <c r="I23" s="55">
        <v>23075</v>
      </c>
      <c r="J23" s="54">
        <v>2678</v>
      </c>
      <c r="K23" s="54">
        <v>26675</v>
      </c>
      <c r="L23" s="54">
        <v>3618</v>
      </c>
      <c r="M23" s="54">
        <v>28455</v>
      </c>
      <c r="N23" s="274">
        <v>4038</v>
      </c>
      <c r="O23" s="274">
        <v>25947</v>
      </c>
      <c r="P23" s="54">
        <v>3804</v>
      </c>
      <c r="Q23" s="54">
        <v>20485</v>
      </c>
      <c r="R23" s="301">
        <f>SUM(R26:R37)</f>
        <v>4238</v>
      </c>
      <c r="S23" s="301">
        <f>SUM(S26:S37)</f>
        <v>22710</v>
      </c>
      <c r="T23" s="301">
        <f>SUM(T26:T37)</f>
        <v>3772</v>
      </c>
      <c r="U23" s="301">
        <f>SUM(U26:U37)</f>
        <v>20183</v>
      </c>
    </row>
    <row r="24" spans="1:21" ht="18" customHeight="1">
      <c r="A24" s="296" t="s">
        <v>654</v>
      </c>
      <c r="B24" s="54">
        <v>1762</v>
      </c>
      <c r="C24" s="54">
        <v>16526</v>
      </c>
      <c r="D24" s="54">
        <v>1693</v>
      </c>
      <c r="E24" s="54">
        <v>15140</v>
      </c>
      <c r="F24" s="54">
        <v>1576</v>
      </c>
      <c r="G24" s="54">
        <v>15012</v>
      </c>
      <c r="H24" s="55">
        <v>1923</v>
      </c>
      <c r="I24" s="55">
        <v>19772</v>
      </c>
      <c r="J24" s="54">
        <v>2321</v>
      </c>
      <c r="K24" s="54">
        <v>22987</v>
      </c>
      <c r="L24" s="54">
        <v>3167</v>
      </c>
      <c r="M24" s="54">
        <v>24464</v>
      </c>
      <c r="N24" s="274">
        <v>3501</v>
      </c>
      <c r="O24" s="274">
        <v>22367</v>
      </c>
      <c r="P24" s="54">
        <v>3312</v>
      </c>
      <c r="Q24" s="54">
        <v>17459</v>
      </c>
      <c r="R24" s="301">
        <v>3740</v>
      </c>
      <c r="S24" s="301">
        <v>19525</v>
      </c>
      <c r="T24" s="301">
        <v>3278</v>
      </c>
      <c r="U24" s="301">
        <v>17507</v>
      </c>
    </row>
    <row r="25" spans="1:21" ht="18" customHeight="1">
      <c r="A25" s="297" t="s">
        <v>655</v>
      </c>
      <c r="B25" s="53">
        <v>314</v>
      </c>
      <c r="C25" s="53">
        <v>3297</v>
      </c>
      <c r="D25" s="53">
        <v>296</v>
      </c>
      <c r="E25" s="53">
        <v>2969</v>
      </c>
      <c r="F25" s="53">
        <v>248</v>
      </c>
      <c r="G25" s="53">
        <v>2511</v>
      </c>
      <c r="H25" s="117">
        <v>262</v>
      </c>
      <c r="I25" s="117">
        <v>3303</v>
      </c>
      <c r="J25" s="53">
        <v>357</v>
      </c>
      <c r="K25" s="53">
        <v>3688</v>
      </c>
      <c r="L25" s="53">
        <v>451</v>
      </c>
      <c r="M25" s="53">
        <v>3991</v>
      </c>
      <c r="N25" s="283">
        <v>537</v>
      </c>
      <c r="O25" s="283">
        <v>3580</v>
      </c>
      <c r="P25" s="53">
        <v>492</v>
      </c>
      <c r="Q25" s="53">
        <v>3026</v>
      </c>
      <c r="R25" s="302">
        <v>498</v>
      </c>
      <c r="S25" s="302">
        <v>3185</v>
      </c>
      <c r="T25" s="302">
        <v>494</v>
      </c>
      <c r="U25" s="302">
        <v>2676</v>
      </c>
    </row>
    <row r="26" spans="1:21" ht="18" customHeight="1">
      <c r="A26" s="294" t="s">
        <v>656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274">
        <v>0</v>
      </c>
      <c r="O26" s="274">
        <v>0</v>
      </c>
      <c r="P26" s="54">
        <v>0</v>
      </c>
      <c r="Q26" s="54">
        <v>0</v>
      </c>
      <c r="R26" s="301">
        <v>0</v>
      </c>
      <c r="S26" s="301">
        <v>0</v>
      </c>
      <c r="T26" s="301">
        <v>0</v>
      </c>
      <c r="U26" s="301">
        <v>0</v>
      </c>
    </row>
    <row r="27" spans="1:21" ht="18" customHeight="1">
      <c r="A27" s="294" t="s">
        <v>657</v>
      </c>
      <c r="B27" s="54">
        <v>0</v>
      </c>
      <c r="C27" s="54">
        <v>1</v>
      </c>
      <c r="D27" s="54">
        <v>0</v>
      </c>
      <c r="E27" s="54">
        <v>1</v>
      </c>
      <c r="F27" s="54">
        <v>0</v>
      </c>
      <c r="G27" s="54">
        <v>2</v>
      </c>
      <c r="H27" s="54">
        <v>0</v>
      </c>
      <c r="I27" s="54">
        <v>1</v>
      </c>
      <c r="J27" s="54">
        <v>0</v>
      </c>
      <c r="K27" s="54">
        <v>0</v>
      </c>
      <c r="L27" s="54">
        <v>0</v>
      </c>
      <c r="M27" s="54">
        <v>0</v>
      </c>
      <c r="N27" s="274">
        <v>0</v>
      </c>
      <c r="O27" s="274">
        <v>2</v>
      </c>
      <c r="P27" s="54">
        <v>0</v>
      </c>
      <c r="Q27" s="54">
        <v>1</v>
      </c>
      <c r="R27" s="301">
        <v>0</v>
      </c>
      <c r="S27" s="301">
        <v>1</v>
      </c>
      <c r="T27" s="301">
        <v>0</v>
      </c>
      <c r="U27" s="301">
        <v>0</v>
      </c>
    </row>
    <row r="28" spans="1:21" ht="18" customHeight="1">
      <c r="A28" s="294" t="s">
        <v>658</v>
      </c>
      <c r="B28" s="54">
        <v>86</v>
      </c>
      <c r="C28" s="54">
        <v>558</v>
      </c>
      <c r="D28" s="54">
        <v>47</v>
      </c>
      <c r="E28" s="54">
        <v>460</v>
      </c>
      <c r="F28" s="54">
        <v>55</v>
      </c>
      <c r="G28" s="54">
        <v>483</v>
      </c>
      <c r="H28" s="54">
        <v>95</v>
      </c>
      <c r="I28" s="54">
        <v>698</v>
      </c>
      <c r="J28" s="54">
        <v>123</v>
      </c>
      <c r="K28" s="54">
        <v>763</v>
      </c>
      <c r="L28" s="54">
        <v>293</v>
      </c>
      <c r="M28" s="54">
        <v>474</v>
      </c>
      <c r="N28" s="274">
        <v>104</v>
      </c>
      <c r="O28" s="274">
        <v>197</v>
      </c>
      <c r="P28" s="54">
        <v>175</v>
      </c>
      <c r="Q28" s="54">
        <v>163</v>
      </c>
      <c r="R28" s="301">
        <v>210</v>
      </c>
      <c r="S28" s="301">
        <v>161</v>
      </c>
      <c r="T28" s="301">
        <v>159</v>
      </c>
      <c r="U28" s="301">
        <v>67</v>
      </c>
    </row>
    <row r="29" spans="1:21" ht="18" customHeight="1">
      <c r="A29" s="294" t="s">
        <v>659</v>
      </c>
      <c r="B29" s="54">
        <v>404</v>
      </c>
      <c r="C29" s="54">
        <v>2961</v>
      </c>
      <c r="D29" s="54">
        <v>436</v>
      </c>
      <c r="E29" s="54">
        <v>2683</v>
      </c>
      <c r="F29" s="54">
        <v>309</v>
      </c>
      <c r="G29" s="54">
        <v>2348</v>
      </c>
      <c r="H29" s="54">
        <v>413</v>
      </c>
      <c r="I29" s="54">
        <v>3422</v>
      </c>
      <c r="J29" s="54">
        <v>503</v>
      </c>
      <c r="K29" s="54">
        <v>3898</v>
      </c>
      <c r="L29" s="54">
        <v>726</v>
      </c>
      <c r="M29" s="54">
        <v>3649</v>
      </c>
      <c r="N29" s="274">
        <v>649</v>
      </c>
      <c r="O29" s="274">
        <v>2580</v>
      </c>
      <c r="P29" s="54">
        <v>612</v>
      </c>
      <c r="Q29" s="54">
        <v>1798</v>
      </c>
      <c r="R29" s="301">
        <v>739</v>
      </c>
      <c r="S29" s="301">
        <v>1650</v>
      </c>
      <c r="T29" s="301">
        <v>679</v>
      </c>
      <c r="U29" s="301">
        <v>1258</v>
      </c>
    </row>
    <row r="30" spans="1:21" ht="18" customHeight="1">
      <c r="A30" s="294" t="s">
        <v>660</v>
      </c>
      <c r="B30" s="54">
        <v>416</v>
      </c>
      <c r="C30" s="54">
        <v>3947</v>
      </c>
      <c r="D30" s="54">
        <v>402</v>
      </c>
      <c r="E30" s="54">
        <v>3517</v>
      </c>
      <c r="F30" s="54">
        <v>331</v>
      </c>
      <c r="G30" s="54">
        <v>2976</v>
      </c>
      <c r="H30" s="54">
        <v>384</v>
      </c>
      <c r="I30" s="54">
        <v>3909</v>
      </c>
      <c r="J30" s="54">
        <v>461</v>
      </c>
      <c r="K30" s="54">
        <v>4617</v>
      </c>
      <c r="L30" s="54">
        <v>617</v>
      </c>
      <c r="M30" s="54">
        <v>5139</v>
      </c>
      <c r="N30" s="274">
        <v>774</v>
      </c>
      <c r="O30" s="274">
        <v>4643</v>
      </c>
      <c r="P30" s="54">
        <v>725</v>
      </c>
      <c r="Q30" s="54">
        <v>3551</v>
      </c>
      <c r="R30" s="301">
        <v>848</v>
      </c>
      <c r="S30" s="301">
        <v>3678</v>
      </c>
      <c r="T30" s="301">
        <v>766</v>
      </c>
      <c r="U30" s="301">
        <v>3196</v>
      </c>
    </row>
    <row r="31" spans="1:21" ht="18" customHeight="1">
      <c r="A31" s="294" t="s">
        <v>661</v>
      </c>
      <c r="B31" s="54">
        <v>753</v>
      </c>
      <c r="C31" s="54">
        <v>7936</v>
      </c>
      <c r="D31" s="54">
        <v>712</v>
      </c>
      <c r="E31" s="54">
        <v>7126</v>
      </c>
      <c r="F31" s="54">
        <v>694</v>
      </c>
      <c r="G31" s="54">
        <v>6921</v>
      </c>
      <c r="H31" s="54">
        <v>810</v>
      </c>
      <c r="I31" s="54">
        <v>8521</v>
      </c>
      <c r="J31" s="54">
        <v>946</v>
      </c>
      <c r="K31" s="54">
        <v>9572</v>
      </c>
      <c r="L31" s="54">
        <v>1056</v>
      </c>
      <c r="M31" s="54">
        <v>9710</v>
      </c>
      <c r="N31" s="274">
        <v>1299</v>
      </c>
      <c r="O31" s="274">
        <v>8777</v>
      </c>
      <c r="P31" s="54">
        <v>1113</v>
      </c>
      <c r="Q31" s="54">
        <v>6713</v>
      </c>
      <c r="R31" s="301">
        <v>1151</v>
      </c>
      <c r="S31" s="301">
        <v>7231</v>
      </c>
      <c r="T31" s="301">
        <v>1030</v>
      </c>
      <c r="U31" s="301">
        <v>6196</v>
      </c>
    </row>
    <row r="32" spans="1:21" ht="18" customHeight="1">
      <c r="A32" s="294" t="s">
        <v>662</v>
      </c>
      <c r="B32" s="54">
        <v>285</v>
      </c>
      <c r="C32" s="54">
        <v>3235</v>
      </c>
      <c r="D32" s="54">
        <v>272</v>
      </c>
      <c r="E32" s="54">
        <v>3213</v>
      </c>
      <c r="F32" s="54">
        <v>316</v>
      </c>
      <c r="G32" s="54">
        <v>3549</v>
      </c>
      <c r="H32" s="54">
        <v>341</v>
      </c>
      <c r="I32" s="54">
        <v>4770</v>
      </c>
      <c r="J32" s="54">
        <v>439</v>
      </c>
      <c r="K32" s="54">
        <v>5708</v>
      </c>
      <c r="L32" s="54">
        <v>639</v>
      </c>
      <c r="M32" s="54">
        <v>6851</v>
      </c>
      <c r="N32" s="274">
        <v>862</v>
      </c>
      <c r="O32" s="274">
        <v>6972</v>
      </c>
      <c r="P32" s="54">
        <v>804</v>
      </c>
      <c r="Q32" s="54">
        <v>5838</v>
      </c>
      <c r="R32" s="301">
        <v>905</v>
      </c>
      <c r="S32" s="301">
        <v>7077</v>
      </c>
      <c r="T32" s="301">
        <v>840</v>
      </c>
      <c r="U32" s="301">
        <v>6696</v>
      </c>
    </row>
    <row r="33" spans="1:21" ht="18" customHeight="1">
      <c r="A33" s="294" t="s">
        <v>663</v>
      </c>
      <c r="B33" s="54">
        <v>114</v>
      </c>
      <c r="C33" s="54">
        <v>1009</v>
      </c>
      <c r="D33" s="54">
        <v>104</v>
      </c>
      <c r="E33" s="54">
        <v>972</v>
      </c>
      <c r="F33" s="54">
        <v>101</v>
      </c>
      <c r="G33" s="54">
        <v>1081</v>
      </c>
      <c r="H33" s="54">
        <v>116</v>
      </c>
      <c r="I33" s="54">
        <v>1549</v>
      </c>
      <c r="J33" s="54">
        <v>172</v>
      </c>
      <c r="K33" s="54">
        <v>1821</v>
      </c>
      <c r="L33" s="54">
        <v>225</v>
      </c>
      <c r="M33" s="54">
        <v>2175</v>
      </c>
      <c r="N33" s="274">
        <v>281</v>
      </c>
      <c r="O33" s="274">
        <v>2302</v>
      </c>
      <c r="P33" s="54">
        <v>291</v>
      </c>
      <c r="Q33" s="54">
        <v>1996</v>
      </c>
      <c r="R33" s="301">
        <v>308</v>
      </c>
      <c r="S33" s="301">
        <v>2321</v>
      </c>
      <c r="T33" s="301">
        <v>236</v>
      </c>
      <c r="U33" s="301">
        <v>2200</v>
      </c>
    </row>
    <row r="34" spans="1:21" ht="18" customHeight="1">
      <c r="A34" s="294" t="s">
        <v>664</v>
      </c>
      <c r="B34" s="54">
        <v>9</v>
      </c>
      <c r="C34" s="54">
        <v>85</v>
      </c>
      <c r="D34" s="54">
        <v>14</v>
      </c>
      <c r="E34" s="54">
        <v>109</v>
      </c>
      <c r="F34" s="54">
        <v>8</v>
      </c>
      <c r="G34" s="54">
        <v>127</v>
      </c>
      <c r="H34" s="54">
        <v>21</v>
      </c>
      <c r="I34" s="54">
        <v>162</v>
      </c>
      <c r="J34" s="54">
        <v>23</v>
      </c>
      <c r="K34" s="54">
        <v>216</v>
      </c>
      <c r="L34" s="54">
        <v>51</v>
      </c>
      <c r="M34" s="54">
        <v>348</v>
      </c>
      <c r="N34" s="274">
        <v>51</v>
      </c>
      <c r="O34" s="274">
        <v>340</v>
      </c>
      <c r="P34" s="54">
        <v>55</v>
      </c>
      <c r="Q34" s="54">
        <v>283</v>
      </c>
      <c r="R34" s="301">
        <v>57</v>
      </c>
      <c r="S34" s="301">
        <v>419</v>
      </c>
      <c r="T34" s="301">
        <v>37</v>
      </c>
      <c r="U34" s="301">
        <v>402</v>
      </c>
    </row>
    <row r="35" spans="1:21" ht="18" customHeight="1">
      <c r="A35" s="294" t="s">
        <v>665</v>
      </c>
      <c r="B35" s="54">
        <v>2</v>
      </c>
      <c r="C35" s="54">
        <v>19</v>
      </c>
      <c r="D35" s="54">
        <v>2</v>
      </c>
      <c r="E35" s="54">
        <v>21</v>
      </c>
      <c r="F35" s="54">
        <v>6</v>
      </c>
      <c r="G35" s="54">
        <v>24</v>
      </c>
      <c r="H35" s="54">
        <v>2</v>
      </c>
      <c r="I35" s="54">
        <v>32</v>
      </c>
      <c r="J35" s="54">
        <v>7</v>
      </c>
      <c r="K35" s="54">
        <v>69</v>
      </c>
      <c r="L35" s="54">
        <v>10</v>
      </c>
      <c r="M35" s="54">
        <v>90</v>
      </c>
      <c r="N35" s="274">
        <v>17</v>
      </c>
      <c r="O35" s="274">
        <v>114</v>
      </c>
      <c r="P35" s="54">
        <v>19</v>
      </c>
      <c r="Q35" s="54">
        <v>109</v>
      </c>
      <c r="R35" s="301">
        <v>14</v>
      </c>
      <c r="S35" s="301">
        <v>142</v>
      </c>
      <c r="T35" s="301">
        <v>23</v>
      </c>
      <c r="U35" s="301">
        <v>133</v>
      </c>
    </row>
    <row r="36" spans="1:21" ht="18" customHeight="1">
      <c r="A36" s="294" t="s">
        <v>666</v>
      </c>
      <c r="B36" s="54">
        <v>7</v>
      </c>
      <c r="C36" s="54">
        <v>70</v>
      </c>
      <c r="D36" s="54">
        <v>0</v>
      </c>
      <c r="E36" s="54">
        <v>6</v>
      </c>
      <c r="F36" s="54">
        <v>4</v>
      </c>
      <c r="G36" s="54">
        <v>12</v>
      </c>
      <c r="H36" s="54">
        <v>1</v>
      </c>
      <c r="I36" s="54">
        <v>10</v>
      </c>
      <c r="J36" s="54">
        <v>3</v>
      </c>
      <c r="K36" s="54">
        <v>10</v>
      </c>
      <c r="L36" s="54">
        <v>0</v>
      </c>
      <c r="M36" s="54">
        <v>17</v>
      </c>
      <c r="N36" s="274">
        <v>1</v>
      </c>
      <c r="O36" s="274">
        <v>20</v>
      </c>
      <c r="P36" s="54">
        <v>10</v>
      </c>
      <c r="Q36" s="54">
        <v>30</v>
      </c>
      <c r="R36" s="301">
        <v>6</v>
      </c>
      <c r="S36" s="301">
        <v>30</v>
      </c>
      <c r="T36" s="301">
        <v>2</v>
      </c>
      <c r="U36" s="301">
        <v>35</v>
      </c>
    </row>
    <row r="37" spans="1:21" ht="18" customHeight="1">
      <c r="A37" s="299" t="s">
        <v>667</v>
      </c>
      <c r="B37" s="53">
        <v>0</v>
      </c>
      <c r="C37" s="53">
        <v>2</v>
      </c>
      <c r="D37" s="53">
        <v>0</v>
      </c>
      <c r="E37" s="53">
        <v>1</v>
      </c>
      <c r="F37" s="53">
        <v>0</v>
      </c>
      <c r="G37" s="53">
        <v>0</v>
      </c>
      <c r="H37" s="53">
        <v>2</v>
      </c>
      <c r="I37" s="53">
        <v>1</v>
      </c>
      <c r="J37" s="53">
        <v>1</v>
      </c>
      <c r="K37" s="53">
        <v>1</v>
      </c>
      <c r="L37" s="53">
        <v>1</v>
      </c>
      <c r="M37" s="53">
        <v>2</v>
      </c>
      <c r="N37" s="283">
        <v>0</v>
      </c>
      <c r="O37" s="283">
        <v>0</v>
      </c>
      <c r="P37" s="53">
        <v>0</v>
      </c>
      <c r="Q37" s="53">
        <v>3</v>
      </c>
      <c r="R37" s="302">
        <v>0</v>
      </c>
      <c r="S37" s="302">
        <v>0</v>
      </c>
      <c r="T37" s="302">
        <v>0</v>
      </c>
      <c r="U37" s="302">
        <v>0</v>
      </c>
    </row>
    <row r="38" spans="1:21" ht="15.75">
      <c r="A38" s="494" t="s">
        <v>620</v>
      </c>
      <c r="B38" s="494"/>
      <c r="C38" s="494"/>
      <c r="D38" s="494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</row>
  </sheetData>
  <mergeCells count="26">
    <mergeCell ref="A1:U1"/>
    <mergeCell ref="A20:U20"/>
    <mergeCell ref="A21:A22"/>
    <mergeCell ref="B21:C21"/>
    <mergeCell ref="D21:E21"/>
    <mergeCell ref="F21:G21"/>
    <mergeCell ref="R21:S21"/>
    <mergeCell ref="T2:U2"/>
    <mergeCell ref="A19:D19"/>
    <mergeCell ref="R2:S2"/>
    <mergeCell ref="P2:Q2"/>
    <mergeCell ref="N2:O2"/>
    <mergeCell ref="A2:A3"/>
    <mergeCell ref="L2:M2"/>
    <mergeCell ref="J2:K2"/>
    <mergeCell ref="B2:C2"/>
    <mergeCell ref="D2:E2"/>
    <mergeCell ref="F2:G2"/>
    <mergeCell ref="H2:I2"/>
    <mergeCell ref="A38:D38"/>
    <mergeCell ref="T21:U21"/>
    <mergeCell ref="H21:I21"/>
    <mergeCell ref="J21:K21"/>
    <mergeCell ref="L21:M21"/>
    <mergeCell ref="N21:O21"/>
    <mergeCell ref="P21:Q21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7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H16"/>
  <sheetViews>
    <sheetView showGridLines="0" zoomScale="110" zoomScaleNormal="110" zoomScalePageLayoutView="110" workbookViewId="0">
      <selection activeCell="I18" sqref="I18"/>
    </sheetView>
  </sheetViews>
  <sheetFormatPr defaultColWidth="8.625" defaultRowHeight="15.75"/>
  <cols>
    <col min="1" max="1" width="15.5" style="56" customWidth="1"/>
    <col min="2" max="6" width="17.125" style="56" customWidth="1"/>
    <col min="7" max="256" width="8.625" style="56"/>
    <col min="257" max="257" width="15.5" style="56" customWidth="1"/>
    <col min="258" max="262" width="17.125" style="56" customWidth="1"/>
    <col min="263" max="512" width="8.625" style="56"/>
    <col min="513" max="513" width="15.5" style="56" customWidth="1"/>
    <col min="514" max="518" width="17.125" style="56" customWidth="1"/>
    <col min="519" max="768" width="8.625" style="56"/>
    <col min="769" max="769" width="15.5" style="56" customWidth="1"/>
    <col min="770" max="774" width="17.125" style="56" customWidth="1"/>
    <col min="775" max="1024" width="8.625" style="56"/>
    <col min="1025" max="1025" width="15.5" style="56" customWidth="1"/>
    <col min="1026" max="1030" width="17.125" style="56" customWidth="1"/>
    <col min="1031" max="1280" width="8.625" style="56"/>
    <col min="1281" max="1281" width="15.5" style="56" customWidth="1"/>
    <col min="1282" max="1286" width="17.125" style="56" customWidth="1"/>
    <col min="1287" max="1536" width="8.625" style="56"/>
    <col min="1537" max="1537" width="15.5" style="56" customWidth="1"/>
    <col min="1538" max="1542" width="17.125" style="56" customWidth="1"/>
    <col min="1543" max="1792" width="8.625" style="56"/>
    <col min="1793" max="1793" width="15.5" style="56" customWidth="1"/>
    <col min="1794" max="1798" width="17.125" style="56" customWidth="1"/>
    <col min="1799" max="2048" width="8.625" style="56"/>
    <col min="2049" max="2049" width="15.5" style="56" customWidth="1"/>
    <col min="2050" max="2054" width="17.125" style="56" customWidth="1"/>
    <col min="2055" max="2304" width="8.625" style="56"/>
    <col min="2305" max="2305" width="15.5" style="56" customWidth="1"/>
    <col min="2306" max="2310" width="17.125" style="56" customWidth="1"/>
    <col min="2311" max="2560" width="8.625" style="56"/>
    <col min="2561" max="2561" width="15.5" style="56" customWidth="1"/>
    <col min="2562" max="2566" width="17.125" style="56" customWidth="1"/>
    <col min="2567" max="2816" width="8.625" style="56"/>
    <col min="2817" max="2817" width="15.5" style="56" customWidth="1"/>
    <col min="2818" max="2822" width="17.125" style="56" customWidth="1"/>
    <col min="2823" max="3072" width="8.625" style="56"/>
    <col min="3073" max="3073" width="15.5" style="56" customWidth="1"/>
    <col min="3074" max="3078" width="17.125" style="56" customWidth="1"/>
    <col min="3079" max="3328" width="8.625" style="56"/>
    <col min="3329" max="3329" width="15.5" style="56" customWidth="1"/>
    <col min="3330" max="3334" width="17.125" style="56" customWidth="1"/>
    <col min="3335" max="3584" width="8.625" style="56"/>
    <col min="3585" max="3585" width="15.5" style="56" customWidth="1"/>
    <col min="3586" max="3590" width="17.125" style="56" customWidth="1"/>
    <col min="3591" max="3840" width="8.625" style="56"/>
    <col min="3841" max="3841" width="15.5" style="56" customWidth="1"/>
    <col min="3842" max="3846" width="17.125" style="56" customWidth="1"/>
    <col min="3847" max="4096" width="8.625" style="56"/>
    <col min="4097" max="4097" width="15.5" style="56" customWidth="1"/>
    <col min="4098" max="4102" width="17.125" style="56" customWidth="1"/>
    <col min="4103" max="4352" width="8.625" style="56"/>
    <col min="4353" max="4353" width="15.5" style="56" customWidth="1"/>
    <col min="4354" max="4358" width="17.125" style="56" customWidth="1"/>
    <col min="4359" max="4608" width="8.625" style="56"/>
    <col min="4609" max="4609" width="15.5" style="56" customWidth="1"/>
    <col min="4610" max="4614" width="17.125" style="56" customWidth="1"/>
    <col min="4615" max="4864" width="8.625" style="56"/>
    <col min="4865" max="4865" width="15.5" style="56" customWidth="1"/>
    <col min="4866" max="4870" width="17.125" style="56" customWidth="1"/>
    <col min="4871" max="5120" width="8.625" style="56"/>
    <col min="5121" max="5121" width="15.5" style="56" customWidth="1"/>
    <col min="5122" max="5126" width="17.125" style="56" customWidth="1"/>
    <col min="5127" max="5376" width="8.625" style="56"/>
    <col min="5377" max="5377" width="15.5" style="56" customWidth="1"/>
    <col min="5378" max="5382" width="17.125" style="56" customWidth="1"/>
    <col min="5383" max="5632" width="8.625" style="56"/>
    <col min="5633" max="5633" width="15.5" style="56" customWidth="1"/>
    <col min="5634" max="5638" width="17.125" style="56" customWidth="1"/>
    <col min="5639" max="5888" width="8.625" style="56"/>
    <col min="5889" max="5889" width="15.5" style="56" customWidth="1"/>
    <col min="5890" max="5894" width="17.125" style="56" customWidth="1"/>
    <col min="5895" max="6144" width="8.625" style="56"/>
    <col min="6145" max="6145" width="15.5" style="56" customWidth="1"/>
    <col min="6146" max="6150" width="17.125" style="56" customWidth="1"/>
    <col min="6151" max="6400" width="8.625" style="56"/>
    <col min="6401" max="6401" width="15.5" style="56" customWidth="1"/>
    <col min="6402" max="6406" width="17.125" style="56" customWidth="1"/>
    <col min="6407" max="6656" width="8.625" style="56"/>
    <col min="6657" max="6657" width="15.5" style="56" customWidth="1"/>
    <col min="6658" max="6662" width="17.125" style="56" customWidth="1"/>
    <col min="6663" max="6912" width="8.625" style="56"/>
    <col min="6913" max="6913" width="15.5" style="56" customWidth="1"/>
    <col min="6914" max="6918" width="17.125" style="56" customWidth="1"/>
    <col min="6919" max="7168" width="8.625" style="56"/>
    <col min="7169" max="7169" width="15.5" style="56" customWidth="1"/>
    <col min="7170" max="7174" width="17.125" style="56" customWidth="1"/>
    <col min="7175" max="7424" width="8.625" style="56"/>
    <col min="7425" max="7425" width="15.5" style="56" customWidth="1"/>
    <col min="7426" max="7430" width="17.125" style="56" customWidth="1"/>
    <col min="7431" max="7680" width="8.625" style="56"/>
    <col min="7681" max="7681" width="15.5" style="56" customWidth="1"/>
    <col min="7682" max="7686" width="17.125" style="56" customWidth="1"/>
    <col min="7687" max="7936" width="8.625" style="56"/>
    <col min="7937" max="7937" width="15.5" style="56" customWidth="1"/>
    <col min="7938" max="7942" width="17.125" style="56" customWidth="1"/>
    <col min="7943" max="8192" width="8.625" style="56"/>
    <col min="8193" max="8193" width="15.5" style="56" customWidth="1"/>
    <col min="8194" max="8198" width="17.125" style="56" customWidth="1"/>
    <col min="8199" max="8448" width="8.625" style="56"/>
    <col min="8449" max="8449" width="15.5" style="56" customWidth="1"/>
    <col min="8450" max="8454" width="17.125" style="56" customWidth="1"/>
    <col min="8455" max="8704" width="8.625" style="56"/>
    <col min="8705" max="8705" width="15.5" style="56" customWidth="1"/>
    <col min="8706" max="8710" width="17.125" style="56" customWidth="1"/>
    <col min="8711" max="8960" width="8.625" style="56"/>
    <col min="8961" max="8961" width="15.5" style="56" customWidth="1"/>
    <col min="8962" max="8966" width="17.125" style="56" customWidth="1"/>
    <col min="8967" max="9216" width="8.625" style="56"/>
    <col min="9217" max="9217" width="15.5" style="56" customWidth="1"/>
    <col min="9218" max="9222" width="17.125" style="56" customWidth="1"/>
    <col min="9223" max="9472" width="8.625" style="56"/>
    <col min="9473" max="9473" width="15.5" style="56" customWidth="1"/>
    <col min="9474" max="9478" width="17.125" style="56" customWidth="1"/>
    <col min="9479" max="9728" width="8.625" style="56"/>
    <col min="9729" max="9729" width="15.5" style="56" customWidth="1"/>
    <col min="9730" max="9734" width="17.125" style="56" customWidth="1"/>
    <col min="9735" max="9984" width="8.625" style="56"/>
    <col min="9985" max="9985" width="15.5" style="56" customWidth="1"/>
    <col min="9986" max="9990" width="17.125" style="56" customWidth="1"/>
    <col min="9991" max="10240" width="8.625" style="56"/>
    <col min="10241" max="10241" width="15.5" style="56" customWidth="1"/>
    <col min="10242" max="10246" width="17.125" style="56" customWidth="1"/>
    <col min="10247" max="10496" width="8.625" style="56"/>
    <col min="10497" max="10497" width="15.5" style="56" customWidth="1"/>
    <col min="10498" max="10502" width="17.125" style="56" customWidth="1"/>
    <col min="10503" max="10752" width="8.625" style="56"/>
    <col min="10753" max="10753" width="15.5" style="56" customWidth="1"/>
    <col min="10754" max="10758" width="17.125" style="56" customWidth="1"/>
    <col min="10759" max="11008" width="8.625" style="56"/>
    <col min="11009" max="11009" width="15.5" style="56" customWidth="1"/>
    <col min="11010" max="11014" width="17.125" style="56" customWidth="1"/>
    <col min="11015" max="11264" width="8.625" style="56"/>
    <col min="11265" max="11265" width="15.5" style="56" customWidth="1"/>
    <col min="11266" max="11270" width="17.125" style="56" customWidth="1"/>
    <col min="11271" max="11520" width="8.625" style="56"/>
    <col min="11521" max="11521" width="15.5" style="56" customWidth="1"/>
    <col min="11522" max="11526" width="17.125" style="56" customWidth="1"/>
    <col min="11527" max="11776" width="8.625" style="56"/>
    <col min="11777" max="11777" width="15.5" style="56" customWidth="1"/>
    <col min="11778" max="11782" width="17.125" style="56" customWidth="1"/>
    <col min="11783" max="12032" width="8.625" style="56"/>
    <col min="12033" max="12033" width="15.5" style="56" customWidth="1"/>
    <col min="12034" max="12038" width="17.125" style="56" customWidth="1"/>
    <col min="12039" max="12288" width="8.625" style="56"/>
    <col min="12289" max="12289" width="15.5" style="56" customWidth="1"/>
    <col min="12290" max="12294" width="17.125" style="56" customWidth="1"/>
    <col min="12295" max="12544" width="8.625" style="56"/>
    <col min="12545" max="12545" width="15.5" style="56" customWidth="1"/>
    <col min="12546" max="12550" width="17.125" style="56" customWidth="1"/>
    <col min="12551" max="12800" width="8.625" style="56"/>
    <col min="12801" max="12801" width="15.5" style="56" customWidth="1"/>
    <col min="12802" max="12806" width="17.125" style="56" customWidth="1"/>
    <col min="12807" max="13056" width="8.625" style="56"/>
    <col min="13057" max="13057" width="15.5" style="56" customWidth="1"/>
    <col min="13058" max="13062" width="17.125" style="56" customWidth="1"/>
    <col min="13063" max="13312" width="8.625" style="56"/>
    <col min="13313" max="13313" width="15.5" style="56" customWidth="1"/>
    <col min="13314" max="13318" width="17.125" style="56" customWidth="1"/>
    <col min="13319" max="13568" width="8.625" style="56"/>
    <col min="13569" max="13569" width="15.5" style="56" customWidth="1"/>
    <col min="13570" max="13574" width="17.125" style="56" customWidth="1"/>
    <col min="13575" max="13824" width="8.625" style="56"/>
    <col min="13825" max="13825" width="15.5" style="56" customWidth="1"/>
    <col min="13826" max="13830" width="17.125" style="56" customWidth="1"/>
    <col min="13831" max="14080" width="8.625" style="56"/>
    <col min="14081" max="14081" width="15.5" style="56" customWidth="1"/>
    <col min="14082" max="14086" width="17.125" style="56" customWidth="1"/>
    <col min="14087" max="14336" width="8.625" style="56"/>
    <col min="14337" max="14337" width="15.5" style="56" customWidth="1"/>
    <col min="14338" max="14342" width="17.125" style="56" customWidth="1"/>
    <col min="14343" max="14592" width="8.625" style="56"/>
    <col min="14593" max="14593" width="15.5" style="56" customWidth="1"/>
    <col min="14594" max="14598" width="17.125" style="56" customWidth="1"/>
    <col min="14599" max="14848" width="8.625" style="56"/>
    <col min="14849" max="14849" width="15.5" style="56" customWidth="1"/>
    <col min="14850" max="14854" width="17.125" style="56" customWidth="1"/>
    <col min="14855" max="15104" width="8.625" style="56"/>
    <col min="15105" max="15105" width="15.5" style="56" customWidth="1"/>
    <col min="15106" max="15110" width="17.125" style="56" customWidth="1"/>
    <col min="15111" max="15360" width="8.625" style="56"/>
    <col min="15361" max="15361" width="15.5" style="56" customWidth="1"/>
    <col min="15362" max="15366" width="17.125" style="56" customWidth="1"/>
    <col min="15367" max="15616" width="8.625" style="56"/>
    <col min="15617" max="15617" width="15.5" style="56" customWidth="1"/>
    <col min="15618" max="15622" width="17.125" style="56" customWidth="1"/>
    <col min="15623" max="15872" width="8.625" style="56"/>
    <col min="15873" max="15873" width="15.5" style="56" customWidth="1"/>
    <col min="15874" max="15878" width="17.125" style="56" customWidth="1"/>
    <col min="15879" max="16128" width="8.625" style="56"/>
    <col min="16129" max="16129" width="15.5" style="56" customWidth="1"/>
    <col min="16130" max="16134" width="17.125" style="56" customWidth="1"/>
    <col min="16135" max="16384" width="8.625" style="56"/>
  </cols>
  <sheetData>
    <row r="1" spans="1:34" ht="20.25">
      <c r="A1" s="499" t="s">
        <v>668</v>
      </c>
      <c r="B1" s="499"/>
      <c r="C1" s="499"/>
      <c r="D1" s="499"/>
      <c r="E1" s="499"/>
      <c r="F1" s="499"/>
    </row>
    <row r="2" spans="1:34" s="64" customFormat="1" ht="15">
      <c r="F2" s="118" t="s">
        <v>205</v>
      </c>
    </row>
    <row r="3" spans="1:34" s="64" customFormat="1" ht="30.75" customHeight="1">
      <c r="A3" s="119"/>
      <c r="B3" s="120" t="s">
        <v>175</v>
      </c>
      <c r="C3" s="120" t="s">
        <v>174</v>
      </c>
      <c r="D3" s="120" t="s">
        <v>173</v>
      </c>
      <c r="E3" s="120" t="s">
        <v>172</v>
      </c>
      <c r="F3" s="120" t="s">
        <v>171</v>
      </c>
    </row>
    <row r="4" spans="1:34" ht="18.75" customHeight="1">
      <c r="A4" s="121" t="s">
        <v>669</v>
      </c>
      <c r="B4" s="122">
        <v>2622.4497447000003</v>
      </c>
      <c r="C4" s="123">
        <v>159.6626685</v>
      </c>
      <c r="D4" s="123">
        <v>143.8280264</v>
      </c>
      <c r="E4" s="123">
        <v>2233.5173860999998</v>
      </c>
      <c r="F4" s="123">
        <v>85.441663700000007</v>
      </c>
    </row>
    <row r="5" spans="1:34" ht="18.75" customHeight="1">
      <c r="A5" s="121" t="s">
        <v>170</v>
      </c>
      <c r="B5" s="122">
        <v>3656.4808686000001</v>
      </c>
      <c r="C5" s="123">
        <v>288.54956859999999</v>
      </c>
      <c r="D5" s="123">
        <v>838.2234704</v>
      </c>
      <c r="E5" s="123">
        <v>2421.8115186</v>
      </c>
      <c r="F5" s="123">
        <v>107.896311</v>
      </c>
    </row>
    <row r="6" spans="1:34" ht="18.75" customHeight="1">
      <c r="A6" s="121" t="s">
        <v>169</v>
      </c>
      <c r="B6" s="122">
        <v>4339.4887566999996</v>
      </c>
      <c r="C6" s="123">
        <v>86.713325699999999</v>
      </c>
      <c r="D6" s="123">
        <v>479.9348066</v>
      </c>
      <c r="E6" s="123">
        <v>3341.0202873999997</v>
      </c>
      <c r="F6" s="123">
        <v>431.82033699999999</v>
      </c>
    </row>
    <row r="7" spans="1:34" ht="18.75" customHeight="1">
      <c r="A7" s="121" t="s">
        <v>168</v>
      </c>
      <c r="B7" s="122">
        <v>4840.23539285065</v>
      </c>
      <c r="C7" s="123">
        <v>55.789363623</v>
      </c>
      <c r="D7" s="123">
        <v>551.3711571</v>
      </c>
      <c r="E7" s="123">
        <v>1777.3509433276499</v>
      </c>
      <c r="F7" s="123">
        <v>2455.7239288000001</v>
      </c>
    </row>
    <row r="8" spans="1:34" ht="18.75" customHeight="1">
      <c r="A8" s="121" t="s">
        <v>167</v>
      </c>
      <c r="B8" s="122">
        <v>6767.0642499901505</v>
      </c>
      <c r="C8" s="123">
        <v>64.993959700000005</v>
      </c>
      <c r="D8" s="123">
        <v>641.29459426214805</v>
      </c>
      <c r="E8" s="123">
        <v>1213.3808625280001</v>
      </c>
      <c r="F8" s="123">
        <v>4847.3948334999995</v>
      </c>
    </row>
    <row r="9" spans="1:34" ht="18.75" customHeight="1">
      <c r="A9" s="121" t="s">
        <v>166</v>
      </c>
      <c r="B9" s="122">
        <v>6449.8840994999991</v>
      </c>
      <c r="C9" s="123">
        <v>770.98305429999994</v>
      </c>
      <c r="D9" s="123">
        <v>1047.5705902</v>
      </c>
      <c r="E9" s="123">
        <v>1274.7725</v>
      </c>
      <c r="F9" s="123">
        <v>3356.5579550000002</v>
      </c>
      <c r="J9" s="63"/>
    </row>
    <row r="10" spans="1:34" ht="18" customHeight="1">
      <c r="A10" s="121" t="s">
        <v>165</v>
      </c>
      <c r="B10" s="122">
        <v>6122.7407802999996</v>
      </c>
      <c r="C10" s="123">
        <v>36.166820399999999</v>
      </c>
      <c r="D10" s="123">
        <v>1465.3658898000001</v>
      </c>
      <c r="E10" s="123">
        <v>1330.0615601</v>
      </c>
      <c r="F10" s="123">
        <v>3291.1465099999996</v>
      </c>
    </row>
    <row r="11" spans="1:34" ht="18.75" customHeight="1">
      <c r="A11" s="121" t="s">
        <v>164</v>
      </c>
      <c r="B11" s="122">
        <v>9476.4904636700012</v>
      </c>
      <c r="C11" s="123">
        <v>535.97309319999999</v>
      </c>
      <c r="D11" s="123">
        <v>1745.77347377</v>
      </c>
      <c r="E11" s="123">
        <v>4327.7400255000002</v>
      </c>
      <c r="F11" s="123">
        <v>2867.0038712</v>
      </c>
    </row>
    <row r="12" spans="1:34" ht="18.75" customHeight="1">
      <c r="A12" s="121" t="s">
        <v>163</v>
      </c>
      <c r="B12" s="122">
        <v>8155.4653494999993</v>
      </c>
      <c r="C12" s="123">
        <v>341.61308000000002</v>
      </c>
      <c r="D12" s="123">
        <v>1408.5339092000002</v>
      </c>
      <c r="E12" s="123">
        <v>1608.3389203000002</v>
      </c>
      <c r="F12" s="123">
        <v>4796.9794400000001</v>
      </c>
    </row>
    <row r="13" spans="1:34" ht="18.75" customHeight="1">
      <c r="A13" s="124" t="s">
        <v>338</v>
      </c>
      <c r="B13" s="125">
        <v>3551.6101423</v>
      </c>
      <c r="C13" s="126">
        <v>220.1139</v>
      </c>
      <c r="D13" s="126">
        <v>595.15827809999996</v>
      </c>
      <c r="E13" s="126">
        <v>1326.7627748</v>
      </c>
      <c r="F13" s="126">
        <v>1409.5751894</v>
      </c>
    </row>
    <row r="14" spans="1:34" s="60" customFormat="1" ht="17.25" customHeight="1">
      <c r="A14" s="387" t="s">
        <v>670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2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</row>
    <row r="15" spans="1:34" s="60" customFormat="1" ht="17.25" customHeight="1">
      <c r="A15" s="387" t="s">
        <v>671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2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6" spans="1:34" s="59" customFormat="1" ht="31.5" customHeight="1">
      <c r="A16" s="500" t="s">
        <v>672</v>
      </c>
      <c r="B16" s="500"/>
      <c r="C16" s="500"/>
      <c r="D16" s="500"/>
      <c r="E16" s="500"/>
      <c r="F16" s="500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7"/>
      <c r="AG16" s="57"/>
      <c r="AH16" s="57"/>
    </row>
  </sheetData>
  <mergeCells count="2">
    <mergeCell ref="A1:F1"/>
    <mergeCell ref="A16:F16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86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M50"/>
  <sheetViews>
    <sheetView showGridLines="0" zoomScale="110" zoomScaleNormal="110" zoomScaleSheetLayoutView="100" workbookViewId="0">
      <selection activeCell="A51" sqref="A51"/>
    </sheetView>
  </sheetViews>
  <sheetFormatPr defaultColWidth="9" defaultRowHeight="15"/>
  <cols>
    <col min="1" max="1" width="50.625" style="304" customWidth="1"/>
    <col min="2" max="11" width="10.625" style="304" customWidth="1"/>
    <col min="12" max="16384" width="9" style="304"/>
  </cols>
  <sheetData>
    <row r="1" spans="1:273" ht="22.7" customHeight="1">
      <c r="A1" s="501" t="s">
        <v>299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</row>
    <row r="2" spans="1:273" ht="15.75">
      <c r="A2" s="305"/>
      <c r="B2" s="353" t="s">
        <v>336</v>
      </c>
      <c r="C2" s="353" t="s">
        <v>14</v>
      </c>
      <c r="D2" s="353" t="s">
        <v>13</v>
      </c>
      <c r="E2" s="353" t="s">
        <v>11</v>
      </c>
      <c r="F2" s="353" t="s">
        <v>9</v>
      </c>
      <c r="G2" s="353" t="s">
        <v>7</v>
      </c>
      <c r="H2" s="353" t="s">
        <v>5</v>
      </c>
      <c r="I2" s="353" t="s">
        <v>3</v>
      </c>
      <c r="J2" s="353" t="s">
        <v>1</v>
      </c>
      <c r="K2" s="353" t="s">
        <v>316</v>
      </c>
    </row>
    <row r="3" spans="1:273" ht="18.75" customHeight="1">
      <c r="A3" s="306" t="s">
        <v>187</v>
      </c>
      <c r="B3" s="307">
        <v>633</v>
      </c>
      <c r="C3" s="307">
        <v>693</v>
      </c>
      <c r="D3" s="307">
        <v>717</v>
      </c>
      <c r="E3" s="307">
        <v>677</v>
      </c>
      <c r="F3" s="307">
        <v>682</v>
      </c>
      <c r="G3" s="307">
        <v>775</v>
      </c>
      <c r="H3" s="307">
        <v>852</v>
      </c>
      <c r="I3" s="307">
        <v>740</v>
      </c>
      <c r="J3" s="307">
        <v>930</v>
      </c>
      <c r="K3" s="307">
        <f>SUM(K4:K24)</f>
        <v>857</v>
      </c>
    </row>
    <row r="4" spans="1:273" ht="16.5">
      <c r="A4" s="354" t="s">
        <v>376</v>
      </c>
      <c r="B4" s="307">
        <v>23</v>
      </c>
      <c r="C4" s="307">
        <v>32</v>
      </c>
      <c r="D4" s="307">
        <v>24</v>
      </c>
      <c r="E4" s="307">
        <v>51</v>
      </c>
      <c r="F4" s="307">
        <v>100</v>
      </c>
      <c r="G4" s="307">
        <v>162</v>
      </c>
      <c r="H4" s="307">
        <v>276</v>
      </c>
      <c r="I4" s="307">
        <v>188</v>
      </c>
      <c r="J4" s="307">
        <v>254</v>
      </c>
      <c r="K4" s="307">
        <v>257</v>
      </c>
    </row>
    <row r="5" spans="1:273" ht="15.75">
      <c r="A5" s="308" t="s">
        <v>207</v>
      </c>
      <c r="B5" s="307">
        <v>206</v>
      </c>
      <c r="C5" s="307">
        <v>199</v>
      </c>
      <c r="D5" s="307">
        <v>189</v>
      </c>
      <c r="E5" s="307">
        <v>157</v>
      </c>
      <c r="F5" s="307">
        <v>146</v>
      </c>
      <c r="G5" s="307">
        <v>152</v>
      </c>
      <c r="H5" s="307">
        <v>161</v>
      </c>
      <c r="I5" s="307">
        <v>140</v>
      </c>
      <c r="J5" s="307">
        <v>180</v>
      </c>
      <c r="K5" s="307">
        <v>169</v>
      </c>
    </row>
    <row r="6" spans="1:273" ht="15.75">
      <c r="A6" s="308" t="s">
        <v>208</v>
      </c>
      <c r="B6" s="307">
        <v>84</v>
      </c>
      <c r="C6" s="307">
        <v>69</v>
      </c>
      <c r="D6" s="307">
        <v>73</v>
      </c>
      <c r="E6" s="307">
        <v>63</v>
      </c>
      <c r="F6" s="307">
        <v>67</v>
      </c>
      <c r="G6" s="307">
        <v>97</v>
      </c>
      <c r="H6" s="307">
        <v>104</v>
      </c>
      <c r="I6" s="307">
        <v>129</v>
      </c>
      <c r="J6" s="307">
        <v>140</v>
      </c>
      <c r="K6" s="307">
        <v>112</v>
      </c>
    </row>
    <row r="7" spans="1:273" ht="16.5">
      <c r="A7" s="308" t="s">
        <v>206</v>
      </c>
      <c r="B7" s="307">
        <v>60</v>
      </c>
      <c r="C7" s="307">
        <v>74</v>
      </c>
      <c r="D7" s="307">
        <v>115</v>
      </c>
      <c r="E7" s="307">
        <v>116</v>
      </c>
      <c r="F7" s="307">
        <v>94</v>
      </c>
      <c r="G7" s="307">
        <v>104</v>
      </c>
      <c r="H7" s="307">
        <v>86</v>
      </c>
      <c r="I7" s="307">
        <v>80</v>
      </c>
      <c r="J7" s="307">
        <v>92</v>
      </c>
      <c r="K7" s="307">
        <v>70</v>
      </c>
    </row>
    <row r="8" spans="1:273" ht="16.5">
      <c r="A8" s="308" t="s">
        <v>184</v>
      </c>
      <c r="B8" s="307">
        <v>46</v>
      </c>
      <c r="C8" s="307">
        <v>55</v>
      </c>
      <c r="D8" s="307">
        <v>45</v>
      </c>
      <c r="E8" s="307">
        <v>56</v>
      </c>
      <c r="F8" s="307">
        <v>40</v>
      </c>
      <c r="G8" s="307">
        <v>46</v>
      </c>
      <c r="H8" s="307">
        <v>47</v>
      </c>
      <c r="I8" s="307">
        <v>41</v>
      </c>
      <c r="J8" s="307">
        <v>46</v>
      </c>
      <c r="K8" s="307">
        <v>44</v>
      </c>
    </row>
    <row r="9" spans="1:273" ht="16.5">
      <c r="A9" s="308" t="s">
        <v>186</v>
      </c>
      <c r="B9" s="307">
        <v>28</v>
      </c>
      <c r="C9" s="307">
        <v>44</v>
      </c>
      <c r="D9" s="307">
        <v>41</v>
      </c>
      <c r="E9" s="307">
        <v>28</v>
      </c>
      <c r="F9" s="307">
        <v>41</v>
      </c>
      <c r="G9" s="307">
        <v>32</v>
      </c>
      <c r="H9" s="307">
        <v>35</v>
      </c>
      <c r="I9" s="307">
        <v>22</v>
      </c>
      <c r="J9" s="307">
        <v>42</v>
      </c>
      <c r="K9" s="307">
        <v>42</v>
      </c>
    </row>
    <row r="10" spans="1:273" ht="16.5">
      <c r="A10" s="308" t="s">
        <v>182</v>
      </c>
      <c r="B10" s="307">
        <v>64</v>
      </c>
      <c r="C10" s="307">
        <v>64</v>
      </c>
      <c r="D10" s="307">
        <v>52</v>
      </c>
      <c r="E10" s="307">
        <v>54</v>
      </c>
      <c r="F10" s="307">
        <v>68</v>
      </c>
      <c r="G10" s="307">
        <v>39</v>
      </c>
      <c r="H10" s="307">
        <v>18</v>
      </c>
      <c r="I10" s="307">
        <v>15</v>
      </c>
      <c r="J10" s="307">
        <v>34</v>
      </c>
      <c r="K10" s="307">
        <v>31</v>
      </c>
    </row>
    <row r="11" spans="1:273" ht="15" customHeight="1">
      <c r="A11" s="308" t="s">
        <v>210</v>
      </c>
      <c r="B11" s="307">
        <v>13</v>
      </c>
      <c r="C11" s="307">
        <v>10</v>
      </c>
      <c r="D11" s="307">
        <v>18</v>
      </c>
      <c r="E11" s="307">
        <v>9</v>
      </c>
      <c r="F11" s="307">
        <v>7</v>
      </c>
      <c r="G11" s="307">
        <v>7</v>
      </c>
      <c r="H11" s="307">
        <v>15</v>
      </c>
      <c r="I11" s="307">
        <v>18</v>
      </c>
      <c r="J11" s="307">
        <v>18</v>
      </c>
      <c r="K11" s="307">
        <v>28</v>
      </c>
    </row>
    <row r="12" spans="1:273" ht="16.5">
      <c r="A12" s="308" t="s">
        <v>185</v>
      </c>
      <c r="B12" s="307">
        <v>27</v>
      </c>
      <c r="C12" s="307">
        <v>35</v>
      </c>
      <c r="D12" s="307">
        <v>21</v>
      </c>
      <c r="E12" s="307">
        <v>25</v>
      </c>
      <c r="F12" s="307">
        <v>21</v>
      </c>
      <c r="G12" s="307">
        <v>43</v>
      </c>
      <c r="H12" s="307">
        <v>22</v>
      </c>
      <c r="I12" s="307">
        <v>33</v>
      </c>
      <c r="J12" s="307">
        <v>31</v>
      </c>
      <c r="K12" s="307">
        <v>27</v>
      </c>
    </row>
    <row r="13" spans="1:273" ht="16.5">
      <c r="A13" s="308" t="s">
        <v>183</v>
      </c>
      <c r="B13" s="307" t="s">
        <v>80</v>
      </c>
      <c r="C13" s="307" t="s">
        <v>80</v>
      </c>
      <c r="D13" s="307">
        <v>3</v>
      </c>
      <c r="E13" s="307">
        <v>17</v>
      </c>
      <c r="F13" s="307">
        <v>19</v>
      </c>
      <c r="G13" s="307">
        <v>26</v>
      </c>
      <c r="H13" s="307">
        <v>24</v>
      </c>
      <c r="I13" s="307">
        <v>21</v>
      </c>
      <c r="J13" s="307">
        <v>25</v>
      </c>
      <c r="K13" s="307">
        <v>26</v>
      </c>
    </row>
    <row r="14" spans="1:273" ht="16.5">
      <c r="A14" s="308" t="s">
        <v>209</v>
      </c>
      <c r="B14" s="307">
        <v>28</v>
      </c>
      <c r="C14" s="307">
        <v>32</v>
      </c>
      <c r="D14" s="307">
        <v>32</v>
      </c>
      <c r="E14" s="307">
        <v>20</v>
      </c>
      <c r="F14" s="307">
        <v>15</v>
      </c>
      <c r="G14" s="307">
        <v>13</v>
      </c>
      <c r="H14" s="307">
        <v>16</v>
      </c>
      <c r="I14" s="307">
        <v>24</v>
      </c>
      <c r="J14" s="307">
        <v>25</v>
      </c>
      <c r="K14" s="307">
        <v>25</v>
      </c>
    </row>
    <row r="15" spans="1:273" ht="16.5">
      <c r="A15" s="308" t="s">
        <v>219</v>
      </c>
      <c r="B15" s="307">
        <v>5</v>
      </c>
      <c r="C15" s="307">
        <v>12</v>
      </c>
      <c r="D15" s="307">
        <v>9</v>
      </c>
      <c r="E15" s="307">
        <v>7</v>
      </c>
      <c r="F15" s="307">
        <v>6</v>
      </c>
      <c r="G15" s="307">
        <v>11</v>
      </c>
      <c r="H15" s="307">
        <v>5</v>
      </c>
      <c r="I15" s="307">
        <v>7</v>
      </c>
      <c r="J15" s="307">
        <v>3</v>
      </c>
      <c r="K15" s="307">
        <v>8</v>
      </c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09"/>
      <c r="AQ15" s="309"/>
      <c r="AR15" s="309"/>
      <c r="AS15" s="309"/>
      <c r="AT15" s="309"/>
      <c r="AU15" s="309"/>
      <c r="AV15" s="309"/>
      <c r="AW15" s="309"/>
      <c r="AX15" s="309"/>
      <c r="AY15" s="309"/>
      <c r="AZ15" s="309"/>
      <c r="BA15" s="309"/>
      <c r="BB15" s="309"/>
      <c r="BC15" s="309"/>
      <c r="BD15" s="309"/>
      <c r="BE15" s="309"/>
      <c r="BF15" s="309"/>
      <c r="BG15" s="309"/>
      <c r="BH15" s="309"/>
      <c r="BI15" s="309"/>
      <c r="BJ15" s="309"/>
      <c r="BK15" s="309"/>
      <c r="BL15" s="309"/>
      <c r="BM15" s="309"/>
      <c r="BN15" s="309"/>
      <c r="BO15" s="309"/>
      <c r="BP15" s="309"/>
      <c r="BQ15" s="309"/>
      <c r="BR15" s="309"/>
      <c r="BS15" s="309"/>
      <c r="BT15" s="309"/>
      <c r="BU15" s="309"/>
      <c r="BV15" s="309"/>
      <c r="BW15" s="309"/>
      <c r="BX15" s="309"/>
      <c r="BY15" s="309"/>
      <c r="BZ15" s="309"/>
      <c r="CA15" s="309"/>
      <c r="CB15" s="309"/>
      <c r="CC15" s="309"/>
      <c r="CD15" s="309"/>
      <c r="CE15" s="309"/>
      <c r="CF15" s="309"/>
      <c r="CG15" s="309"/>
      <c r="CH15" s="309"/>
      <c r="CI15" s="309"/>
      <c r="CJ15" s="309"/>
      <c r="CK15" s="309"/>
      <c r="CL15" s="309"/>
      <c r="CM15" s="309"/>
      <c r="CN15" s="309"/>
      <c r="CO15" s="309"/>
      <c r="CP15" s="309"/>
      <c r="CQ15" s="309"/>
      <c r="CR15" s="309"/>
      <c r="CS15" s="309"/>
      <c r="CT15" s="309"/>
      <c r="CU15" s="309"/>
      <c r="CV15" s="309"/>
      <c r="CW15" s="309"/>
      <c r="CX15" s="309"/>
      <c r="CY15" s="309"/>
      <c r="CZ15" s="309"/>
      <c r="DA15" s="309"/>
      <c r="DB15" s="309"/>
      <c r="DC15" s="309"/>
      <c r="DD15" s="309"/>
      <c r="DE15" s="309"/>
      <c r="DF15" s="309"/>
      <c r="DG15" s="309"/>
      <c r="DH15" s="309"/>
      <c r="DI15" s="309"/>
      <c r="DJ15" s="309"/>
      <c r="DK15" s="309"/>
      <c r="DL15" s="309"/>
      <c r="DM15" s="309"/>
      <c r="DN15" s="309"/>
      <c r="DO15" s="309"/>
      <c r="DP15" s="309"/>
      <c r="DQ15" s="309"/>
      <c r="DR15" s="309"/>
      <c r="DS15" s="309"/>
      <c r="DT15" s="309"/>
      <c r="DU15" s="309"/>
      <c r="DV15" s="309"/>
      <c r="DW15" s="309"/>
      <c r="DX15" s="309"/>
      <c r="DY15" s="309"/>
      <c r="DZ15" s="309"/>
      <c r="EA15" s="309"/>
      <c r="EB15" s="309"/>
      <c r="EC15" s="309"/>
      <c r="ED15" s="309"/>
      <c r="EE15" s="309"/>
      <c r="EF15" s="309"/>
      <c r="EG15" s="309"/>
      <c r="EH15" s="309"/>
      <c r="EI15" s="309"/>
      <c r="EJ15" s="309"/>
      <c r="EK15" s="309"/>
      <c r="EL15" s="309"/>
      <c r="EM15" s="309"/>
      <c r="EN15" s="309"/>
      <c r="EO15" s="309"/>
      <c r="EP15" s="309"/>
      <c r="EQ15" s="309"/>
      <c r="ER15" s="309"/>
      <c r="ES15" s="309"/>
      <c r="ET15" s="309"/>
      <c r="EU15" s="309"/>
      <c r="EV15" s="309"/>
      <c r="EW15" s="309"/>
      <c r="EX15" s="309"/>
      <c r="EY15" s="309"/>
      <c r="EZ15" s="309"/>
      <c r="FA15" s="309"/>
      <c r="FB15" s="309"/>
      <c r="FC15" s="309"/>
      <c r="FD15" s="309"/>
      <c r="FE15" s="309"/>
      <c r="FF15" s="309"/>
      <c r="FG15" s="309"/>
      <c r="FH15" s="309"/>
      <c r="FI15" s="309"/>
      <c r="FJ15" s="309"/>
      <c r="FK15" s="309"/>
      <c r="FL15" s="309"/>
      <c r="FM15" s="309"/>
      <c r="FN15" s="309"/>
      <c r="FO15" s="309"/>
      <c r="FP15" s="309"/>
      <c r="FQ15" s="309"/>
      <c r="FR15" s="309"/>
      <c r="FS15" s="309"/>
      <c r="FT15" s="309"/>
      <c r="FU15" s="309"/>
      <c r="FV15" s="309"/>
      <c r="FW15" s="309"/>
      <c r="FX15" s="309"/>
      <c r="FY15" s="309"/>
      <c r="FZ15" s="309"/>
      <c r="GA15" s="309"/>
      <c r="GB15" s="309"/>
      <c r="GC15" s="309"/>
      <c r="GD15" s="309"/>
      <c r="GE15" s="309"/>
      <c r="GF15" s="309"/>
      <c r="GG15" s="309"/>
      <c r="GH15" s="309"/>
      <c r="GI15" s="309"/>
      <c r="GJ15" s="309"/>
      <c r="GK15" s="309"/>
      <c r="GL15" s="309"/>
      <c r="GM15" s="309"/>
      <c r="GN15" s="309"/>
      <c r="GO15" s="309"/>
      <c r="GP15" s="309"/>
      <c r="GQ15" s="309"/>
      <c r="GR15" s="309"/>
      <c r="GS15" s="309"/>
      <c r="GT15" s="309"/>
      <c r="GU15" s="309"/>
      <c r="GV15" s="309"/>
      <c r="GW15" s="309"/>
      <c r="GX15" s="309"/>
      <c r="GY15" s="309"/>
      <c r="GZ15" s="309"/>
      <c r="HA15" s="309"/>
      <c r="HB15" s="309"/>
      <c r="HC15" s="309"/>
      <c r="HD15" s="309"/>
      <c r="HE15" s="309"/>
      <c r="HF15" s="309"/>
      <c r="HG15" s="309"/>
      <c r="HH15" s="309"/>
      <c r="HI15" s="309"/>
      <c r="HJ15" s="309"/>
      <c r="HK15" s="309"/>
      <c r="HL15" s="309"/>
      <c r="HM15" s="309"/>
      <c r="HN15" s="309"/>
      <c r="HO15" s="309"/>
      <c r="HP15" s="309"/>
      <c r="HQ15" s="309"/>
      <c r="HR15" s="309"/>
      <c r="HS15" s="309"/>
      <c r="HT15" s="309"/>
      <c r="HU15" s="309"/>
      <c r="HV15" s="309"/>
      <c r="HW15" s="309"/>
      <c r="HX15" s="309"/>
      <c r="HY15" s="309"/>
      <c r="HZ15" s="309"/>
      <c r="IA15" s="309"/>
      <c r="IB15" s="309"/>
      <c r="IC15" s="309"/>
      <c r="ID15" s="309"/>
      <c r="IE15" s="309"/>
      <c r="IF15" s="309"/>
      <c r="IG15" s="309"/>
      <c r="IH15" s="309"/>
      <c r="II15" s="309"/>
      <c r="IJ15" s="309"/>
      <c r="IK15" s="309"/>
      <c r="IL15" s="309"/>
      <c r="IM15" s="309"/>
      <c r="IN15" s="309"/>
      <c r="IO15" s="309"/>
      <c r="IP15" s="309"/>
      <c r="IQ15" s="309"/>
      <c r="IR15" s="309"/>
      <c r="IS15" s="309"/>
      <c r="IT15" s="309"/>
      <c r="IU15" s="309"/>
      <c r="IV15" s="309"/>
      <c r="IW15" s="309"/>
      <c r="IX15" s="309"/>
      <c r="IY15" s="309"/>
      <c r="IZ15" s="309"/>
      <c r="JA15" s="309"/>
      <c r="JB15" s="309"/>
      <c r="JC15" s="309"/>
      <c r="JD15" s="309"/>
      <c r="JE15" s="309"/>
      <c r="JF15" s="309"/>
      <c r="JG15" s="309"/>
      <c r="JH15" s="309"/>
      <c r="JI15" s="309"/>
      <c r="JJ15" s="309"/>
      <c r="JK15" s="309"/>
      <c r="JL15" s="309"/>
      <c r="JM15" s="309"/>
    </row>
    <row r="16" spans="1:273" s="310" customFormat="1" ht="16.5">
      <c r="A16" s="308" t="s">
        <v>181</v>
      </c>
      <c r="B16" s="307">
        <v>6</v>
      </c>
      <c r="C16" s="307">
        <v>7</v>
      </c>
      <c r="D16" s="307">
        <v>10</v>
      </c>
      <c r="E16" s="307">
        <v>9</v>
      </c>
      <c r="F16" s="307">
        <v>4</v>
      </c>
      <c r="G16" s="307">
        <v>5</v>
      </c>
      <c r="H16" s="307">
        <v>8</v>
      </c>
      <c r="I16" s="307">
        <v>6</v>
      </c>
      <c r="J16" s="307">
        <v>10</v>
      </c>
      <c r="K16" s="307">
        <v>6</v>
      </c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/>
      <c r="BL16" s="309"/>
      <c r="BM16" s="309"/>
      <c r="BN16" s="309"/>
      <c r="BO16" s="309"/>
      <c r="BP16" s="309"/>
      <c r="BQ16" s="309"/>
      <c r="BR16" s="309"/>
      <c r="BS16" s="309"/>
      <c r="BT16" s="309"/>
      <c r="BU16" s="309"/>
      <c r="BV16" s="309"/>
      <c r="BW16" s="309"/>
      <c r="BX16" s="309"/>
      <c r="BY16" s="309"/>
      <c r="BZ16" s="309"/>
      <c r="CA16" s="309"/>
      <c r="CB16" s="309"/>
      <c r="CC16" s="309"/>
      <c r="CD16" s="309"/>
      <c r="CE16" s="309"/>
      <c r="CF16" s="309"/>
      <c r="CG16" s="309"/>
      <c r="CH16" s="309"/>
      <c r="CI16" s="309"/>
      <c r="CJ16" s="309"/>
      <c r="CK16" s="309"/>
      <c r="CL16" s="309"/>
      <c r="CM16" s="309"/>
      <c r="CN16" s="309"/>
      <c r="CO16" s="309"/>
      <c r="CP16" s="309"/>
      <c r="CQ16" s="309"/>
      <c r="CR16" s="309"/>
      <c r="CS16" s="309"/>
      <c r="CT16" s="309"/>
      <c r="CU16" s="309"/>
      <c r="CV16" s="309"/>
      <c r="CW16" s="309"/>
      <c r="CX16" s="309"/>
      <c r="CY16" s="309"/>
      <c r="CZ16" s="309"/>
      <c r="DA16" s="309"/>
      <c r="DB16" s="309"/>
      <c r="DC16" s="309"/>
      <c r="DD16" s="309"/>
      <c r="DE16" s="309"/>
      <c r="DF16" s="309"/>
      <c r="DG16" s="309"/>
      <c r="DH16" s="309"/>
      <c r="DI16" s="309"/>
      <c r="DJ16" s="309"/>
      <c r="DK16" s="309"/>
      <c r="DL16" s="309"/>
      <c r="DM16" s="309"/>
      <c r="DN16" s="309"/>
      <c r="DO16" s="309"/>
      <c r="DP16" s="309"/>
      <c r="DQ16" s="309"/>
      <c r="DR16" s="309"/>
      <c r="DS16" s="309"/>
      <c r="DT16" s="309"/>
      <c r="DU16" s="309"/>
      <c r="DV16" s="309"/>
      <c r="DW16" s="309"/>
      <c r="DX16" s="309"/>
      <c r="DY16" s="309"/>
      <c r="DZ16" s="309"/>
      <c r="EA16" s="309"/>
      <c r="EB16" s="309"/>
      <c r="EC16" s="309"/>
      <c r="ED16" s="309"/>
      <c r="EE16" s="309"/>
      <c r="EF16" s="309"/>
      <c r="EG16" s="309"/>
      <c r="EH16" s="309"/>
      <c r="EI16" s="309"/>
      <c r="EJ16" s="309"/>
      <c r="EK16" s="309"/>
      <c r="EL16" s="309"/>
      <c r="EM16" s="309"/>
      <c r="EN16" s="309"/>
      <c r="EO16" s="309"/>
      <c r="EP16" s="309"/>
      <c r="EQ16" s="309"/>
      <c r="ER16" s="309"/>
      <c r="ES16" s="309"/>
      <c r="ET16" s="309"/>
      <c r="EU16" s="309"/>
      <c r="EV16" s="309"/>
      <c r="EW16" s="309"/>
      <c r="EX16" s="309"/>
      <c r="EY16" s="309"/>
      <c r="EZ16" s="309"/>
      <c r="FA16" s="309"/>
      <c r="FB16" s="309"/>
      <c r="FC16" s="309"/>
      <c r="FD16" s="309"/>
      <c r="FE16" s="309"/>
      <c r="FF16" s="309"/>
      <c r="FG16" s="309"/>
      <c r="FH16" s="309"/>
      <c r="FI16" s="309"/>
      <c r="FJ16" s="309"/>
      <c r="FK16" s="309"/>
      <c r="FL16" s="309"/>
      <c r="FM16" s="309"/>
      <c r="FN16" s="309"/>
      <c r="FO16" s="309"/>
      <c r="FP16" s="309"/>
      <c r="FQ16" s="309"/>
      <c r="FR16" s="309"/>
      <c r="FS16" s="309"/>
      <c r="FT16" s="309"/>
      <c r="FU16" s="309"/>
      <c r="FV16" s="309"/>
      <c r="FW16" s="309"/>
      <c r="FX16" s="309"/>
      <c r="FY16" s="309"/>
      <c r="FZ16" s="309"/>
      <c r="GA16" s="309"/>
      <c r="GB16" s="309"/>
      <c r="GC16" s="309"/>
      <c r="GD16" s="309"/>
      <c r="GE16" s="309"/>
      <c r="GF16" s="309"/>
      <c r="GG16" s="309"/>
      <c r="GH16" s="309"/>
      <c r="GI16" s="309"/>
      <c r="GJ16" s="309"/>
      <c r="GK16" s="309"/>
      <c r="GL16" s="309"/>
      <c r="GM16" s="309"/>
      <c r="GN16" s="309"/>
      <c r="GO16" s="309"/>
      <c r="GP16" s="309"/>
      <c r="GQ16" s="309"/>
      <c r="GR16" s="309"/>
      <c r="GS16" s="309"/>
      <c r="GT16" s="309"/>
      <c r="GU16" s="309"/>
      <c r="GV16" s="309"/>
      <c r="GW16" s="309"/>
      <c r="GX16" s="309"/>
      <c r="GY16" s="309"/>
      <c r="GZ16" s="309"/>
      <c r="HA16" s="309"/>
      <c r="HB16" s="309"/>
      <c r="HC16" s="309"/>
      <c r="HD16" s="309"/>
      <c r="HE16" s="309"/>
      <c r="HF16" s="309"/>
      <c r="HG16" s="309"/>
      <c r="HH16" s="309"/>
      <c r="HI16" s="309"/>
      <c r="HJ16" s="309"/>
      <c r="HK16" s="309"/>
      <c r="HL16" s="309"/>
      <c r="HM16" s="309"/>
      <c r="HN16" s="309"/>
      <c r="HO16" s="309"/>
      <c r="HP16" s="309"/>
      <c r="HQ16" s="309"/>
      <c r="HR16" s="309"/>
      <c r="HS16" s="309"/>
      <c r="HT16" s="309"/>
      <c r="HU16" s="309"/>
      <c r="HV16" s="309"/>
      <c r="HW16" s="309"/>
      <c r="HX16" s="309"/>
      <c r="HY16" s="309"/>
      <c r="HZ16" s="309"/>
      <c r="IA16" s="309"/>
      <c r="IB16" s="309"/>
      <c r="IC16" s="309"/>
      <c r="ID16" s="309"/>
      <c r="IE16" s="309"/>
      <c r="IF16" s="309"/>
      <c r="IG16" s="309"/>
      <c r="IH16" s="309"/>
      <c r="II16" s="309"/>
      <c r="IJ16" s="309"/>
      <c r="IK16" s="309"/>
      <c r="IL16" s="309"/>
      <c r="IM16" s="309"/>
      <c r="IN16" s="309"/>
      <c r="IO16" s="309"/>
      <c r="IP16" s="309"/>
      <c r="IQ16" s="309"/>
      <c r="IR16" s="309"/>
      <c r="IS16" s="309"/>
    </row>
    <row r="17" spans="1:273" s="310" customFormat="1" ht="16.5">
      <c r="A17" s="308" t="s">
        <v>177</v>
      </c>
      <c r="B17" s="307">
        <v>12</v>
      </c>
      <c r="C17" s="307">
        <v>23</v>
      </c>
      <c r="D17" s="307">
        <v>24</v>
      </c>
      <c r="E17" s="307">
        <v>13</v>
      </c>
      <c r="F17" s="307">
        <v>16</v>
      </c>
      <c r="G17" s="307">
        <v>7</v>
      </c>
      <c r="H17" s="307">
        <v>9</v>
      </c>
      <c r="I17" s="307">
        <v>3</v>
      </c>
      <c r="J17" s="307">
        <v>4</v>
      </c>
      <c r="K17" s="307">
        <v>6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  <c r="BB17" s="309"/>
      <c r="BC17" s="309"/>
      <c r="BD17" s="309"/>
      <c r="BE17" s="309"/>
      <c r="BF17" s="309"/>
      <c r="BG17" s="309"/>
      <c r="BH17" s="309"/>
      <c r="BI17" s="309"/>
      <c r="BJ17" s="309"/>
      <c r="BK17" s="309"/>
      <c r="BL17" s="309"/>
      <c r="BM17" s="309"/>
      <c r="BN17" s="309"/>
      <c r="BO17" s="309"/>
      <c r="BP17" s="309"/>
      <c r="BQ17" s="309"/>
      <c r="BR17" s="309"/>
      <c r="BS17" s="309"/>
      <c r="BT17" s="309"/>
      <c r="BU17" s="309"/>
      <c r="BV17" s="309"/>
      <c r="BW17" s="309"/>
      <c r="BX17" s="309"/>
      <c r="BY17" s="309"/>
      <c r="BZ17" s="309"/>
      <c r="CA17" s="309"/>
      <c r="CB17" s="309"/>
      <c r="CC17" s="309"/>
      <c r="CD17" s="309"/>
      <c r="CE17" s="309"/>
      <c r="CF17" s="309"/>
      <c r="CG17" s="309"/>
      <c r="CH17" s="309"/>
      <c r="CI17" s="309"/>
      <c r="CJ17" s="309"/>
      <c r="CK17" s="309"/>
      <c r="CL17" s="309"/>
      <c r="CM17" s="309"/>
      <c r="CN17" s="309"/>
      <c r="CO17" s="309"/>
      <c r="CP17" s="309"/>
      <c r="CQ17" s="309"/>
      <c r="CR17" s="309"/>
      <c r="CS17" s="309"/>
      <c r="CT17" s="309"/>
      <c r="CU17" s="309"/>
      <c r="CV17" s="309"/>
      <c r="CW17" s="309"/>
      <c r="CX17" s="309"/>
      <c r="CY17" s="309"/>
      <c r="CZ17" s="309"/>
      <c r="DA17" s="309"/>
      <c r="DB17" s="309"/>
      <c r="DC17" s="309"/>
      <c r="DD17" s="309"/>
      <c r="DE17" s="309"/>
      <c r="DF17" s="309"/>
      <c r="DG17" s="309"/>
      <c r="DH17" s="309"/>
      <c r="DI17" s="309"/>
      <c r="DJ17" s="309"/>
      <c r="DK17" s="309"/>
      <c r="DL17" s="309"/>
      <c r="DM17" s="309"/>
      <c r="DN17" s="309"/>
      <c r="DO17" s="309"/>
      <c r="DP17" s="309"/>
      <c r="DQ17" s="309"/>
      <c r="DR17" s="309"/>
      <c r="DS17" s="309"/>
      <c r="DT17" s="309"/>
      <c r="DU17" s="309"/>
      <c r="DV17" s="309"/>
      <c r="DW17" s="309"/>
      <c r="DX17" s="309"/>
      <c r="DY17" s="309"/>
      <c r="DZ17" s="309"/>
      <c r="EA17" s="309"/>
      <c r="EB17" s="309"/>
      <c r="EC17" s="309"/>
      <c r="ED17" s="309"/>
      <c r="EE17" s="309"/>
      <c r="EF17" s="309"/>
      <c r="EG17" s="309"/>
      <c r="EH17" s="309"/>
      <c r="EI17" s="309"/>
      <c r="EJ17" s="309"/>
      <c r="EK17" s="309"/>
      <c r="EL17" s="309"/>
      <c r="EM17" s="309"/>
      <c r="EN17" s="309"/>
      <c r="EO17" s="309"/>
      <c r="EP17" s="309"/>
      <c r="EQ17" s="309"/>
      <c r="ER17" s="309"/>
      <c r="ES17" s="309"/>
      <c r="ET17" s="309"/>
      <c r="EU17" s="309"/>
      <c r="EV17" s="309"/>
      <c r="EW17" s="309"/>
      <c r="EX17" s="309"/>
      <c r="EY17" s="309"/>
      <c r="EZ17" s="309"/>
      <c r="FA17" s="309"/>
      <c r="FB17" s="309"/>
      <c r="FC17" s="309"/>
      <c r="FD17" s="309"/>
      <c r="FE17" s="309"/>
      <c r="FF17" s="309"/>
      <c r="FG17" s="309"/>
      <c r="FH17" s="309"/>
      <c r="FI17" s="309"/>
      <c r="FJ17" s="309"/>
      <c r="FK17" s="309"/>
      <c r="FL17" s="309"/>
      <c r="FM17" s="309"/>
      <c r="FN17" s="309"/>
      <c r="FO17" s="309"/>
      <c r="FP17" s="309"/>
      <c r="FQ17" s="309"/>
      <c r="FR17" s="309"/>
      <c r="FS17" s="309"/>
      <c r="FT17" s="309"/>
      <c r="FU17" s="309"/>
      <c r="FV17" s="309"/>
      <c r="FW17" s="309"/>
      <c r="FX17" s="309"/>
      <c r="FY17" s="309"/>
      <c r="FZ17" s="309"/>
      <c r="GA17" s="309"/>
      <c r="GB17" s="309"/>
      <c r="GC17" s="309"/>
      <c r="GD17" s="309"/>
      <c r="GE17" s="309"/>
      <c r="GF17" s="309"/>
      <c r="GG17" s="309"/>
      <c r="GH17" s="309"/>
      <c r="GI17" s="309"/>
      <c r="GJ17" s="309"/>
      <c r="GK17" s="309"/>
      <c r="GL17" s="309"/>
      <c r="GM17" s="309"/>
      <c r="GN17" s="309"/>
      <c r="GO17" s="309"/>
      <c r="GP17" s="309"/>
      <c r="GQ17" s="309"/>
      <c r="GR17" s="309"/>
      <c r="GS17" s="309"/>
      <c r="GT17" s="309"/>
      <c r="GU17" s="309"/>
      <c r="GV17" s="309"/>
      <c r="GW17" s="309"/>
      <c r="GX17" s="309"/>
      <c r="GY17" s="309"/>
      <c r="GZ17" s="309"/>
      <c r="HA17" s="309"/>
      <c r="HB17" s="309"/>
      <c r="HC17" s="309"/>
      <c r="HD17" s="309"/>
      <c r="HE17" s="309"/>
      <c r="HF17" s="309"/>
      <c r="HG17" s="309"/>
      <c r="HH17" s="309"/>
      <c r="HI17" s="309"/>
      <c r="HJ17" s="309"/>
      <c r="HK17" s="309"/>
      <c r="HL17" s="309"/>
      <c r="HM17" s="309"/>
      <c r="HN17" s="309"/>
      <c r="HO17" s="309"/>
      <c r="HP17" s="309"/>
      <c r="HQ17" s="309"/>
      <c r="HR17" s="309"/>
      <c r="HS17" s="309"/>
      <c r="HT17" s="309"/>
      <c r="HU17" s="309"/>
      <c r="HV17" s="309"/>
      <c r="HW17" s="309"/>
      <c r="HX17" s="309"/>
      <c r="HY17" s="309"/>
      <c r="HZ17" s="309"/>
      <c r="IA17" s="309"/>
      <c r="IB17" s="309"/>
      <c r="IC17" s="309"/>
      <c r="ID17" s="309"/>
      <c r="IE17" s="309"/>
      <c r="IF17" s="309"/>
      <c r="IG17" s="309"/>
      <c r="IH17" s="309"/>
      <c r="II17" s="309"/>
      <c r="IJ17" s="309"/>
      <c r="IK17" s="309"/>
      <c r="IL17" s="309"/>
      <c r="IM17" s="309"/>
      <c r="IN17" s="309"/>
      <c r="IO17" s="309"/>
      <c r="IP17" s="309"/>
      <c r="IQ17" s="309"/>
      <c r="IR17" s="309"/>
      <c r="IS17" s="309"/>
    </row>
    <row r="18" spans="1:273" s="310" customFormat="1" ht="16.5">
      <c r="A18" s="308" t="s">
        <v>179</v>
      </c>
      <c r="B18" s="307">
        <v>20</v>
      </c>
      <c r="C18" s="307">
        <v>19</v>
      </c>
      <c r="D18" s="307">
        <v>40</v>
      </c>
      <c r="E18" s="307">
        <v>37</v>
      </c>
      <c r="F18" s="307">
        <v>17</v>
      </c>
      <c r="G18" s="307">
        <v>10</v>
      </c>
      <c r="H18" s="307">
        <v>9</v>
      </c>
      <c r="I18" s="307">
        <v>7</v>
      </c>
      <c r="J18" s="307">
        <v>13</v>
      </c>
      <c r="K18" s="307">
        <v>3</v>
      </c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  <c r="DH18" s="304"/>
      <c r="DI18" s="304"/>
      <c r="DJ18" s="304"/>
      <c r="DK18" s="304"/>
      <c r="DL18" s="304"/>
      <c r="DM18" s="304"/>
      <c r="DN18" s="304"/>
      <c r="DO18" s="304"/>
      <c r="DP18" s="304"/>
      <c r="DQ18" s="304"/>
      <c r="DR18" s="304"/>
      <c r="DS18" s="304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  <c r="EI18" s="304"/>
      <c r="EJ18" s="304"/>
      <c r="EK18" s="304"/>
      <c r="EL18" s="304"/>
      <c r="EM18" s="304"/>
      <c r="EN18" s="304"/>
      <c r="EO18" s="304"/>
      <c r="EP18" s="304"/>
      <c r="EQ18" s="304"/>
      <c r="ER18" s="304"/>
      <c r="ES18" s="304"/>
      <c r="ET18" s="304"/>
      <c r="EU18" s="304"/>
      <c r="EV18" s="304"/>
      <c r="EW18" s="304"/>
      <c r="EX18" s="304"/>
      <c r="EY18" s="304"/>
      <c r="EZ18" s="304"/>
      <c r="FA18" s="304"/>
      <c r="FB18" s="304"/>
      <c r="FC18" s="304"/>
      <c r="FD18" s="304"/>
      <c r="FE18" s="304"/>
      <c r="FF18" s="304"/>
      <c r="FG18" s="304"/>
      <c r="FH18" s="304"/>
      <c r="FI18" s="304"/>
      <c r="FJ18" s="304"/>
      <c r="FK18" s="304"/>
      <c r="FL18" s="304"/>
      <c r="FM18" s="304"/>
      <c r="FN18" s="304"/>
      <c r="FO18" s="304"/>
      <c r="FP18" s="304"/>
      <c r="FQ18" s="304"/>
      <c r="FR18" s="304"/>
      <c r="FS18" s="304"/>
      <c r="FT18" s="304"/>
      <c r="FU18" s="304"/>
      <c r="FV18" s="304"/>
      <c r="FW18" s="304"/>
      <c r="FX18" s="304"/>
      <c r="FY18" s="304"/>
      <c r="FZ18" s="304"/>
      <c r="GA18" s="304"/>
      <c r="GB18" s="304"/>
      <c r="GC18" s="304"/>
      <c r="GD18" s="304"/>
      <c r="GE18" s="304"/>
      <c r="GF18" s="304"/>
      <c r="GG18" s="304"/>
      <c r="GH18" s="304"/>
      <c r="GI18" s="304"/>
      <c r="GJ18" s="304"/>
      <c r="GK18" s="304"/>
      <c r="GL18" s="304"/>
      <c r="GM18" s="304"/>
      <c r="GN18" s="304"/>
      <c r="GO18" s="304"/>
      <c r="GP18" s="304"/>
      <c r="GQ18" s="304"/>
      <c r="GR18" s="304"/>
      <c r="GS18" s="304"/>
      <c r="GT18" s="304"/>
      <c r="GU18" s="304"/>
      <c r="GV18" s="304"/>
      <c r="GW18" s="304"/>
      <c r="GX18" s="304"/>
      <c r="GY18" s="304"/>
      <c r="GZ18" s="304"/>
      <c r="HA18" s="304"/>
      <c r="HB18" s="304"/>
      <c r="HC18" s="304"/>
      <c r="HD18" s="304"/>
      <c r="HE18" s="304"/>
      <c r="HF18" s="304"/>
      <c r="HG18" s="304"/>
      <c r="HH18" s="304"/>
      <c r="HI18" s="304"/>
      <c r="HJ18" s="304"/>
      <c r="HK18" s="304"/>
      <c r="HL18" s="304"/>
      <c r="HM18" s="304"/>
      <c r="HN18" s="304"/>
      <c r="HO18" s="304"/>
      <c r="HP18" s="304"/>
      <c r="HQ18" s="304"/>
      <c r="HR18" s="304"/>
      <c r="HS18" s="304"/>
      <c r="HT18" s="304"/>
      <c r="HU18" s="304"/>
      <c r="HV18" s="304"/>
      <c r="HW18" s="304"/>
      <c r="HX18" s="304"/>
      <c r="HY18" s="304"/>
      <c r="HZ18" s="304"/>
      <c r="IA18" s="304"/>
      <c r="IB18" s="304"/>
      <c r="IC18" s="304"/>
      <c r="ID18" s="304"/>
      <c r="IE18" s="304"/>
      <c r="IF18" s="304"/>
      <c r="IG18" s="304"/>
      <c r="IH18" s="304"/>
      <c r="II18" s="304"/>
      <c r="IJ18" s="304"/>
      <c r="IK18" s="304"/>
      <c r="IL18" s="304"/>
      <c r="IM18" s="304"/>
      <c r="IN18" s="304"/>
      <c r="IO18" s="304"/>
      <c r="IP18" s="304"/>
      <c r="IQ18" s="304"/>
      <c r="IR18" s="304"/>
      <c r="IS18" s="304"/>
      <c r="IT18" s="311"/>
      <c r="IU18" s="311"/>
      <c r="IV18" s="311"/>
      <c r="IW18" s="311"/>
      <c r="IX18" s="311"/>
      <c r="IY18" s="311"/>
      <c r="IZ18" s="311"/>
      <c r="JA18" s="311"/>
      <c r="JB18" s="311"/>
      <c r="JC18" s="311"/>
      <c r="JD18" s="311"/>
      <c r="JE18" s="311"/>
      <c r="JF18" s="311"/>
      <c r="JG18" s="311"/>
      <c r="JH18" s="311"/>
      <c r="JI18" s="311"/>
      <c r="JJ18" s="311"/>
      <c r="JK18" s="311"/>
      <c r="JL18" s="311"/>
      <c r="JM18" s="311"/>
    </row>
    <row r="19" spans="1:273" s="310" customFormat="1" ht="16.5">
      <c r="A19" s="308" t="s">
        <v>211</v>
      </c>
      <c r="B19" s="307">
        <v>1</v>
      </c>
      <c r="C19" s="307">
        <v>5</v>
      </c>
      <c r="D19" s="307">
        <v>4</v>
      </c>
      <c r="E19" s="307">
        <v>2</v>
      </c>
      <c r="F19" s="307">
        <v>3</v>
      </c>
      <c r="G19" s="307">
        <v>0</v>
      </c>
      <c r="H19" s="307">
        <v>2</v>
      </c>
      <c r="I19" s="307">
        <v>2</v>
      </c>
      <c r="J19" s="307">
        <v>4</v>
      </c>
      <c r="K19" s="307">
        <v>1</v>
      </c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09"/>
      <c r="AJ19" s="309"/>
      <c r="AK19" s="309"/>
      <c r="AL19" s="309"/>
      <c r="AM19" s="309"/>
      <c r="AN19" s="309"/>
      <c r="AO19" s="309"/>
      <c r="AP19" s="309"/>
      <c r="AQ19" s="309"/>
      <c r="AR19" s="309"/>
      <c r="AS19" s="309"/>
      <c r="AT19" s="309"/>
      <c r="AU19" s="309"/>
      <c r="AV19" s="309"/>
      <c r="AW19" s="309"/>
      <c r="AX19" s="309"/>
      <c r="AY19" s="309"/>
      <c r="AZ19" s="309"/>
      <c r="BA19" s="309"/>
      <c r="BB19" s="309"/>
      <c r="BC19" s="309"/>
      <c r="BD19" s="309"/>
      <c r="BE19" s="309"/>
      <c r="BF19" s="309"/>
      <c r="BG19" s="309"/>
      <c r="BH19" s="309"/>
      <c r="BI19" s="309"/>
      <c r="BJ19" s="309"/>
      <c r="BK19" s="309"/>
      <c r="BL19" s="309"/>
      <c r="BM19" s="309"/>
      <c r="BN19" s="309"/>
      <c r="BO19" s="309"/>
      <c r="BP19" s="309"/>
      <c r="BQ19" s="309"/>
      <c r="BR19" s="309"/>
      <c r="BS19" s="309"/>
      <c r="BT19" s="309"/>
      <c r="BU19" s="309"/>
      <c r="BV19" s="309"/>
      <c r="BW19" s="309"/>
      <c r="BX19" s="309"/>
      <c r="BY19" s="309"/>
      <c r="BZ19" s="309"/>
      <c r="CA19" s="309"/>
      <c r="CB19" s="309"/>
      <c r="CC19" s="309"/>
      <c r="CD19" s="309"/>
      <c r="CE19" s="309"/>
      <c r="CF19" s="309"/>
      <c r="CG19" s="309"/>
      <c r="CH19" s="309"/>
      <c r="CI19" s="309"/>
      <c r="CJ19" s="309"/>
      <c r="CK19" s="309"/>
      <c r="CL19" s="309"/>
      <c r="CM19" s="309"/>
      <c r="CN19" s="309"/>
      <c r="CO19" s="309"/>
      <c r="CP19" s="309"/>
      <c r="CQ19" s="309"/>
      <c r="CR19" s="309"/>
      <c r="CS19" s="309"/>
      <c r="CT19" s="309"/>
      <c r="CU19" s="309"/>
      <c r="CV19" s="309"/>
      <c r="CW19" s="309"/>
      <c r="CX19" s="309"/>
      <c r="CY19" s="309"/>
      <c r="CZ19" s="309"/>
      <c r="DA19" s="309"/>
      <c r="DB19" s="309"/>
      <c r="DC19" s="309"/>
      <c r="DD19" s="309"/>
      <c r="DE19" s="309"/>
      <c r="DF19" s="309"/>
      <c r="DG19" s="309"/>
      <c r="DH19" s="309"/>
      <c r="DI19" s="309"/>
      <c r="DJ19" s="309"/>
      <c r="DK19" s="309"/>
      <c r="DL19" s="309"/>
      <c r="DM19" s="309"/>
      <c r="DN19" s="309"/>
      <c r="DO19" s="309"/>
      <c r="DP19" s="309"/>
      <c r="DQ19" s="309"/>
      <c r="DR19" s="309"/>
      <c r="DS19" s="309"/>
      <c r="DT19" s="309"/>
      <c r="DU19" s="309"/>
      <c r="DV19" s="309"/>
      <c r="DW19" s="309"/>
      <c r="DX19" s="309"/>
      <c r="DY19" s="309"/>
      <c r="DZ19" s="309"/>
      <c r="EA19" s="309"/>
      <c r="EB19" s="309"/>
      <c r="EC19" s="309"/>
      <c r="ED19" s="309"/>
      <c r="EE19" s="309"/>
      <c r="EF19" s="309"/>
      <c r="EG19" s="309"/>
      <c r="EH19" s="309"/>
      <c r="EI19" s="309"/>
      <c r="EJ19" s="309"/>
      <c r="EK19" s="309"/>
      <c r="EL19" s="309"/>
      <c r="EM19" s="309"/>
      <c r="EN19" s="309"/>
      <c r="EO19" s="309"/>
      <c r="EP19" s="309"/>
      <c r="EQ19" s="309"/>
      <c r="ER19" s="309"/>
      <c r="ES19" s="309"/>
      <c r="ET19" s="309"/>
      <c r="EU19" s="309"/>
      <c r="EV19" s="309"/>
      <c r="EW19" s="309"/>
      <c r="EX19" s="309"/>
      <c r="EY19" s="309"/>
      <c r="EZ19" s="309"/>
      <c r="FA19" s="309"/>
      <c r="FB19" s="309"/>
      <c r="FC19" s="309"/>
      <c r="FD19" s="309"/>
      <c r="FE19" s="309"/>
      <c r="FF19" s="309"/>
      <c r="FG19" s="309"/>
      <c r="FH19" s="309"/>
      <c r="FI19" s="309"/>
      <c r="FJ19" s="309"/>
      <c r="FK19" s="309"/>
      <c r="FL19" s="309"/>
      <c r="FM19" s="309"/>
      <c r="FN19" s="309"/>
      <c r="FO19" s="309"/>
      <c r="FP19" s="309"/>
      <c r="FQ19" s="309"/>
      <c r="FR19" s="309"/>
      <c r="FS19" s="309"/>
      <c r="FT19" s="309"/>
      <c r="FU19" s="309"/>
      <c r="FV19" s="309"/>
      <c r="FW19" s="309"/>
      <c r="FX19" s="309"/>
      <c r="FY19" s="309"/>
      <c r="FZ19" s="309"/>
      <c r="GA19" s="309"/>
      <c r="GB19" s="309"/>
      <c r="GC19" s="309"/>
      <c r="GD19" s="309"/>
      <c r="GE19" s="309"/>
      <c r="GF19" s="309"/>
      <c r="GG19" s="309"/>
      <c r="GH19" s="309"/>
      <c r="GI19" s="309"/>
      <c r="GJ19" s="309"/>
      <c r="GK19" s="309"/>
      <c r="GL19" s="309"/>
      <c r="GM19" s="309"/>
      <c r="GN19" s="309"/>
      <c r="GO19" s="309"/>
      <c r="GP19" s="309"/>
      <c r="GQ19" s="309"/>
      <c r="GR19" s="309"/>
      <c r="GS19" s="309"/>
      <c r="GT19" s="309"/>
      <c r="GU19" s="309"/>
      <c r="GV19" s="309"/>
      <c r="GW19" s="309"/>
      <c r="GX19" s="309"/>
      <c r="GY19" s="309"/>
      <c r="GZ19" s="309"/>
      <c r="HA19" s="309"/>
      <c r="HB19" s="309"/>
      <c r="HC19" s="309"/>
      <c r="HD19" s="309"/>
      <c r="HE19" s="309"/>
      <c r="HF19" s="309"/>
      <c r="HG19" s="309"/>
      <c r="HH19" s="309"/>
      <c r="HI19" s="309"/>
      <c r="HJ19" s="309"/>
      <c r="HK19" s="309"/>
      <c r="HL19" s="309"/>
      <c r="HM19" s="309"/>
      <c r="HN19" s="309"/>
      <c r="HO19" s="309"/>
      <c r="HP19" s="309"/>
      <c r="HQ19" s="309"/>
      <c r="HR19" s="309"/>
      <c r="HS19" s="309"/>
      <c r="HT19" s="309"/>
      <c r="HU19" s="309"/>
      <c r="HV19" s="309"/>
      <c r="HW19" s="309"/>
      <c r="HX19" s="309"/>
      <c r="HY19" s="309"/>
      <c r="HZ19" s="309"/>
      <c r="IA19" s="309"/>
      <c r="IB19" s="309"/>
      <c r="IC19" s="309"/>
      <c r="ID19" s="309"/>
      <c r="IE19" s="309"/>
      <c r="IF19" s="309"/>
      <c r="IG19" s="309"/>
      <c r="IH19" s="309"/>
      <c r="II19" s="309"/>
      <c r="IJ19" s="309"/>
      <c r="IK19" s="309"/>
      <c r="IL19" s="309"/>
      <c r="IM19" s="309"/>
      <c r="IN19" s="309"/>
      <c r="IO19" s="309"/>
      <c r="IP19" s="309"/>
      <c r="IQ19" s="309"/>
      <c r="IR19" s="309"/>
      <c r="IS19" s="309"/>
    </row>
    <row r="20" spans="1:273" s="310" customFormat="1" ht="16.5">
      <c r="A20" s="308" t="s">
        <v>178</v>
      </c>
      <c r="B20" s="307" t="s">
        <v>80</v>
      </c>
      <c r="C20" s="307">
        <v>6</v>
      </c>
      <c r="D20" s="307">
        <v>7</v>
      </c>
      <c r="E20" s="307">
        <v>3</v>
      </c>
      <c r="F20" s="307">
        <v>5</v>
      </c>
      <c r="G20" s="307">
        <v>3</v>
      </c>
      <c r="H20" s="307">
        <v>3</v>
      </c>
      <c r="I20" s="307">
        <v>1</v>
      </c>
      <c r="J20" s="307">
        <v>2</v>
      </c>
      <c r="K20" s="307">
        <v>1</v>
      </c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309"/>
      <c r="AP20" s="309"/>
      <c r="AQ20" s="309"/>
      <c r="AR20" s="309"/>
      <c r="AS20" s="309"/>
      <c r="AT20" s="309"/>
      <c r="AU20" s="309"/>
      <c r="AV20" s="309"/>
      <c r="AW20" s="309"/>
      <c r="AX20" s="309"/>
      <c r="AY20" s="309"/>
      <c r="AZ20" s="309"/>
      <c r="BA20" s="309"/>
      <c r="BB20" s="309"/>
      <c r="BC20" s="309"/>
      <c r="BD20" s="309"/>
      <c r="BE20" s="309"/>
      <c r="BF20" s="309"/>
      <c r="BG20" s="309"/>
      <c r="BH20" s="309"/>
      <c r="BI20" s="309"/>
      <c r="BJ20" s="309"/>
      <c r="BK20" s="309"/>
      <c r="BL20" s="309"/>
      <c r="BM20" s="309"/>
      <c r="BN20" s="309"/>
      <c r="BO20" s="309"/>
      <c r="BP20" s="309"/>
      <c r="BQ20" s="309"/>
      <c r="BR20" s="309"/>
      <c r="BS20" s="309"/>
      <c r="BT20" s="309"/>
      <c r="BU20" s="309"/>
      <c r="BV20" s="309"/>
      <c r="BW20" s="309"/>
      <c r="BX20" s="309"/>
      <c r="BY20" s="309"/>
      <c r="BZ20" s="309"/>
      <c r="CA20" s="309"/>
      <c r="CB20" s="309"/>
      <c r="CC20" s="309"/>
      <c r="CD20" s="309"/>
      <c r="CE20" s="309"/>
      <c r="CF20" s="309"/>
      <c r="CG20" s="309"/>
      <c r="CH20" s="309"/>
      <c r="CI20" s="309"/>
      <c r="CJ20" s="309"/>
      <c r="CK20" s="309"/>
      <c r="CL20" s="309"/>
      <c r="CM20" s="309"/>
      <c r="CN20" s="309"/>
      <c r="CO20" s="309"/>
      <c r="CP20" s="309"/>
      <c r="CQ20" s="309"/>
      <c r="CR20" s="309"/>
      <c r="CS20" s="309"/>
      <c r="CT20" s="309"/>
      <c r="CU20" s="309"/>
      <c r="CV20" s="309"/>
      <c r="CW20" s="309"/>
      <c r="CX20" s="309"/>
      <c r="CY20" s="309"/>
      <c r="CZ20" s="309"/>
      <c r="DA20" s="309"/>
      <c r="DB20" s="309"/>
      <c r="DC20" s="309"/>
      <c r="DD20" s="309"/>
      <c r="DE20" s="309"/>
      <c r="DF20" s="309"/>
      <c r="DG20" s="309"/>
      <c r="DH20" s="309"/>
      <c r="DI20" s="309"/>
      <c r="DJ20" s="309"/>
      <c r="DK20" s="309"/>
      <c r="DL20" s="309"/>
      <c r="DM20" s="309"/>
      <c r="DN20" s="309"/>
      <c r="DO20" s="309"/>
      <c r="DP20" s="309"/>
      <c r="DQ20" s="309"/>
      <c r="DR20" s="309"/>
      <c r="DS20" s="309"/>
      <c r="DT20" s="309"/>
      <c r="DU20" s="309"/>
      <c r="DV20" s="309"/>
      <c r="DW20" s="309"/>
      <c r="DX20" s="309"/>
      <c r="DY20" s="309"/>
      <c r="DZ20" s="309"/>
      <c r="EA20" s="309"/>
      <c r="EB20" s="309"/>
      <c r="EC20" s="309"/>
      <c r="ED20" s="309"/>
      <c r="EE20" s="309"/>
      <c r="EF20" s="309"/>
      <c r="EG20" s="309"/>
      <c r="EH20" s="309"/>
      <c r="EI20" s="309"/>
      <c r="EJ20" s="309"/>
      <c r="EK20" s="309"/>
      <c r="EL20" s="309"/>
      <c r="EM20" s="309"/>
      <c r="EN20" s="309"/>
      <c r="EO20" s="309"/>
      <c r="EP20" s="309"/>
      <c r="EQ20" s="309"/>
      <c r="ER20" s="309"/>
      <c r="ES20" s="309"/>
      <c r="ET20" s="309"/>
      <c r="EU20" s="309"/>
      <c r="EV20" s="309"/>
      <c r="EW20" s="309"/>
      <c r="EX20" s="309"/>
      <c r="EY20" s="309"/>
      <c r="EZ20" s="309"/>
      <c r="FA20" s="309"/>
      <c r="FB20" s="309"/>
      <c r="FC20" s="309"/>
      <c r="FD20" s="309"/>
      <c r="FE20" s="309"/>
      <c r="FF20" s="309"/>
      <c r="FG20" s="309"/>
      <c r="FH20" s="309"/>
      <c r="FI20" s="309"/>
      <c r="FJ20" s="309"/>
      <c r="FK20" s="309"/>
      <c r="FL20" s="309"/>
      <c r="FM20" s="309"/>
      <c r="FN20" s="309"/>
      <c r="FO20" s="309"/>
      <c r="FP20" s="309"/>
      <c r="FQ20" s="309"/>
      <c r="FR20" s="309"/>
      <c r="FS20" s="309"/>
      <c r="FT20" s="309"/>
      <c r="FU20" s="309"/>
      <c r="FV20" s="309"/>
      <c r="FW20" s="309"/>
      <c r="FX20" s="309"/>
      <c r="FY20" s="309"/>
      <c r="FZ20" s="309"/>
      <c r="GA20" s="309"/>
      <c r="GB20" s="309"/>
      <c r="GC20" s="309"/>
      <c r="GD20" s="309"/>
      <c r="GE20" s="309"/>
      <c r="GF20" s="309"/>
      <c r="GG20" s="309"/>
      <c r="GH20" s="309"/>
      <c r="GI20" s="309"/>
      <c r="GJ20" s="309"/>
      <c r="GK20" s="309"/>
      <c r="GL20" s="309"/>
      <c r="GM20" s="309"/>
      <c r="GN20" s="309"/>
      <c r="GO20" s="309"/>
      <c r="GP20" s="309"/>
      <c r="GQ20" s="309"/>
      <c r="GR20" s="309"/>
      <c r="GS20" s="309"/>
      <c r="GT20" s="309"/>
      <c r="GU20" s="309"/>
      <c r="GV20" s="309"/>
      <c r="GW20" s="309"/>
      <c r="GX20" s="309"/>
      <c r="GY20" s="309"/>
      <c r="GZ20" s="309"/>
      <c r="HA20" s="309"/>
      <c r="HB20" s="309"/>
      <c r="HC20" s="309"/>
      <c r="HD20" s="309"/>
      <c r="HE20" s="309"/>
      <c r="HF20" s="309"/>
      <c r="HG20" s="309"/>
      <c r="HH20" s="309"/>
      <c r="HI20" s="309"/>
      <c r="HJ20" s="309"/>
      <c r="HK20" s="309"/>
      <c r="HL20" s="309"/>
      <c r="HM20" s="309"/>
      <c r="HN20" s="309"/>
      <c r="HO20" s="309"/>
      <c r="HP20" s="309"/>
      <c r="HQ20" s="309"/>
      <c r="HR20" s="309"/>
      <c r="HS20" s="309"/>
      <c r="HT20" s="309"/>
      <c r="HU20" s="309"/>
      <c r="HV20" s="309"/>
      <c r="HW20" s="309"/>
      <c r="HX20" s="309"/>
      <c r="HY20" s="309"/>
      <c r="HZ20" s="309"/>
      <c r="IA20" s="309"/>
      <c r="IB20" s="309"/>
      <c r="IC20" s="309"/>
      <c r="ID20" s="309"/>
      <c r="IE20" s="309"/>
      <c r="IF20" s="309"/>
      <c r="IG20" s="309"/>
      <c r="IH20" s="309"/>
      <c r="II20" s="309"/>
      <c r="IJ20" s="309"/>
      <c r="IK20" s="309"/>
      <c r="IL20" s="309"/>
      <c r="IM20" s="309"/>
      <c r="IN20" s="309"/>
      <c r="IO20" s="309"/>
      <c r="IP20" s="309"/>
      <c r="IQ20" s="309"/>
      <c r="IR20" s="309"/>
      <c r="IS20" s="309"/>
    </row>
    <row r="21" spans="1:273" s="310" customFormat="1" ht="16.5">
      <c r="A21" s="308" t="s">
        <v>180</v>
      </c>
      <c r="B21" s="307" t="s">
        <v>80</v>
      </c>
      <c r="C21" s="307" t="s">
        <v>80</v>
      </c>
      <c r="D21" s="307" t="s">
        <v>80</v>
      </c>
      <c r="E21" s="307" t="s">
        <v>80</v>
      </c>
      <c r="F21" s="307" t="s">
        <v>80</v>
      </c>
      <c r="G21" s="307">
        <v>13</v>
      </c>
      <c r="H21" s="307">
        <v>9</v>
      </c>
      <c r="I21" s="307">
        <v>3</v>
      </c>
      <c r="J21" s="307">
        <v>5</v>
      </c>
      <c r="K21" s="307">
        <v>1</v>
      </c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9"/>
      <c r="AQ21" s="309"/>
      <c r="AR21" s="309"/>
      <c r="AS21" s="309"/>
      <c r="AT21" s="309"/>
      <c r="AU21" s="309"/>
      <c r="AV21" s="309"/>
      <c r="AW21" s="309"/>
      <c r="AX21" s="309"/>
      <c r="AY21" s="309"/>
      <c r="AZ21" s="309"/>
      <c r="BA21" s="309"/>
      <c r="BB21" s="309"/>
      <c r="BC21" s="309"/>
      <c r="BD21" s="309"/>
      <c r="BE21" s="309"/>
      <c r="BF21" s="309"/>
      <c r="BG21" s="309"/>
      <c r="BH21" s="309"/>
      <c r="BI21" s="309"/>
      <c r="BJ21" s="309"/>
      <c r="BK21" s="309"/>
      <c r="BL21" s="309"/>
      <c r="BM21" s="309"/>
      <c r="BN21" s="309"/>
      <c r="BO21" s="309"/>
      <c r="BP21" s="309"/>
      <c r="BQ21" s="309"/>
      <c r="BR21" s="309"/>
      <c r="BS21" s="309"/>
      <c r="BT21" s="309"/>
      <c r="BU21" s="309"/>
      <c r="BV21" s="309"/>
      <c r="BW21" s="309"/>
      <c r="BX21" s="309"/>
      <c r="BY21" s="309"/>
      <c r="BZ21" s="309"/>
      <c r="CA21" s="309"/>
      <c r="CB21" s="309"/>
      <c r="CC21" s="309"/>
      <c r="CD21" s="309"/>
      <c r="CE21" s="309"/>
      <c r="CF21" s="309"/>
      <c r="CG21" s="309"/>
      <c r="CH21" s="309"/>
      <c r="CI21" s="309"/>
      <c r="CJ21" s="309"/>
      <c r="CK21" s="309"/>
      <c r="CL21" s="309"/>
      <c r="CM21" s="309"/>
      <c r="CN21" s="309"/>
      <c r="CO21" s="309"/>
      <c r="CP21" s="309"/>
      <c r="CQ21" s="309"/>
      <c r="CR21" s="309"/>
      <c r="CS21" s="309"/>
      <c r="CT21" s="309"/>
      <c r="CU21" s="309"/>
      <c r="CV21" s="309"/>
      <c r="CW21" s="309"/>
      <c r="CX21" s="309"/>
      <c r="CY21" s="309"/>
      <c r="CZ21" s="309"/>
      <c r="DA21" s="309"/>
      <c r="DB21" s="309"/>
      <c r="DC21" s="309"/>
      <c r="DD21" s="309"/>
      <c r="DE21" s="309"/>
      <c r="DF21" s="309"/>
      <c r="DG21" s="309"/>
      <c r="DH21" s="309"/>
      <c r="DI21" s="309"/>
      <c r="DJ21" s="309"/>
      <c r="DK21" s="309"/>
      <c r="DL21" s="309"/>
      <c r="DM21" s="309"/>
      <c r="DN21" s="309"/>
      <c r="DO21" s="309"/>
      <c r="DP21" s="309"/>
      <c r="DQ21" s="309"/>
      <c r="DR21" s="309"/>
      <c r="DS21" s="309"/>
      <c r="DT21" s="309"/>
      <c r="DU21" s="309"/>
      <c r="DV21" s="309"/>
      <c r="DW21" s="309"/>
      <c r="DX21" s="309"/>
      <c r="DY21" s="309"/>
      <c r="DZ21" s="309"/>
      <c r="EA21" s="309"/>
      <c r="EB21" s="309"/>
      <c r="EC21" s="309"/>
      <c r="ED21" s="309"/>
      <c r="EE21" s="309"/>
      <c r="EF21" s="309"/>
      <c r="EG21" s="309"/>
      <c r="EH21" s="309"/>
      <c r="EI21" s="309"/>
      <c r="EJ21" s="309"/>
      <c r="EK21" s="309"/>
      <c r="EL21" s="309"/>
      <c r="EM21" s="309"/>
      <c r="EN21" s="309"/>
      <c r="EO21" s="309"/>
      <c r="EP21" s="309"/>
      <c r="EQ21" s="309"/>
      <c r="ER21" s="309"/>
      <c r="ES21" s="309"/>
      <c r="ET21" s="309"/>
      <c r="EU21" s="309"/>
      <c r="EV21" s="309"/>
      <c r="EW21" s="309"/>
      <c r="EX21" s="309"/>
      <c r="EY21" s="309"/>
      <c r="EZ21" s="309"/>
      <c r="FA21" s="309"/>
      <c r="FB21" s="309"/>
      <c r="FC21" s="309"/>
      <c r="FD21" s="309"/>
      <c r="FE21" s="309"/>
      <c r="FF21" s="309"/>
      <c r="FG21" s="309"/>
      <c r="FH21" s="309"/>
      <c r="FI21" s="309"/>
      <c r="FJ21" s="309"/>
      <c r="FK21" s="309"/>
      <c r="FL21" s="309"/>
      <c r="FM21" s="309"/>
      <c r="FN21" s="309"/>
      <c r="FO21" s="309"/>
      <c r="FP21" s="309"/>
      <c r="FQ21" s="309"/>
      <c r="FR21" s="309"/>
      <c r="FS21" s="309"/>
      <c r="FT21" s="309"/>
      <c r="FU21" s="309"/>
      <c r="FV21" s="309"/>
      <c r="FW21" s="309"/>
      <c r="FX21" s="309"/>
      <c r="FY21" s="309"/>
      <c r="FZ21" s="309"/>
      <c r="GA21" s="309"/>
      <c r="GB21" s="309"/>
      <c r="GC21" s="309"/>
      <c r="GD21" s="309"/>
      <c r="GE21" s="309"/>
      <c r="GF21" s="309"/>
      <c r="GG21" s="309"/>
      <c r="GH21" s="309"/>
      <c r="GI21" s="309"/>
      <c r="GJ21" s="309"/>
      <c r="GK21" s="309"/>
      <c r="GL21" s="309"/>
      <c r="GM21" s="309"/>
      <c r="GN21" s="309"/>
      <c r="GO21" s="309"/>
      <c r="GP21" s="309"/>
      <c r="GQ21" s="309"/>
      <c r="GR21" s="309"/>
      <c r="GS21" s="309"/>
      <c r="GT21" s="309"/>
      <c r="GU21" s="309"/>
      <c r="GV21" s="309"/>
      <c r="GW21" s="309"/>
      <c r="GX21" s="309"/>
      <c r="GY21" s="309"/>
      <c r="GZ21" s="309"/>
      <c r="HA21" s="309"/>
      <c r="HB21" s="309"/>
      <c r="HC21" s="309"/>
      <c r="HD21" s="309"/>
      <c r="HE21" s="309"/>
      <c r="HF21" s="309"/>
      <c r="HG21" s="309"/>
      <c r="HH21" s="309"/>
      <c r="HI21" s="309"/>
      <c r="HJ21" s="309"/>
      <c r="HK21" s="309"/>
      <c r="HL21" s="309"/>
      <c r="HM21" s="309"/>
      <c r="HN21" s="309"/>
      <c r="HO21" s="309"/>
      <c r="HP21" s="309"/>
      <c r="HQ21" s="309"/>
      <c r="HR21" s="309"/>
      <c r="HS21" s="309"/>
      <c r="HT21" s="309"/>
      <c r="HU21" s="309"/>
      <c r="HV21" s="309"/>
      <c r="HW21" s="309"/>
      <c r="HX21" s="309"/>
      <c r="HY21" s="309"/>
      <c r="HZ21" s="309"/>
      <c r="IA21" s="309"/>
      <c r="IB21" s="309"/>
      <c r="IC21" s="309"/>
      <c r="ID21" s="309"/>
      <c r="IE21" s="309"/>
      <c r="IF21" s="309"/>
      <c r="IG21" s="309"/>
      <c r="IH21" s="309"/>
      <c r="II21" s="309"/>
      <c r="IJ21" s="309"/>
      <c r="IK21" s="309"/>
      <c r="IL21" s="309"/>
      <c r="IM21" s="309"/>
      <c r="IN21" s="309"/>
      <c r="IO21" s="309"/>
      <c r="IP21" s="309"/>
      <c r="IQ21" s="309"/>
      <c r="IR21" s="309"/>
      <c r="IS21" s="309"/>
    </row>
    <row r="22" spans="1:273" s="310" customFormat="1" ht="16.5">
      <c r="A22" s="308" t="s">
        <v>176</v>
      </c>
      <c r="B22" s="307">
        <v>6</v>
      </c>
      <c r="C22" s="307">
        <v>5</v>
      </c>
      <c r="D22" s="307">
        <v>7</v>
      </c>
      <c r="E22" s="307">
        <v>5</v>
      </c>
      <c r="F22" s="307">
        <v>8</v>
      </c>
      <c r="G22" s="307">
        <v>2</v>
      </c>
      <c r="H22" s="307" t="s">
        <v>80</v>
      </c>
      <c r="I22" s="307" t="s">
        <v>80</v>
      </c>
      <c r="J22" s="307">
        <v>0</v>
      </c>
      <c r="K22" s="307">
        <v>0</v>
      </c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309"/>
      <c r="AP22" s="309"/>
      <c r="AQ22" s="309"/>
      <c r="AR22" s="309"/>
      <c r="AS22" s="309"/>
      <c r="AT22" s="309"/>
      <c r="AU22" s="309"/>
      <c r="AV22" s="309"/>
      <c r="AW22" s="309"/>
      <c r="AX22" s="309"/>
      <c r="AY22" s="309"/>
      <c r="AZ22" s="309"/>
      <c r="BA22" s="309"/>
      <c r="BB22" s="309"/>
      <c r="BC22" s="309"/>
      <c r="BD22" s="309"/>
      <c r="BE22" s="309"/>
      <c r="BF22" s="309"/>
      <c r="BG22" s="309"/>
      <c r="BH22" s="309"/>
      <c r="BI22" s="309"/>
      <c r="BJ22" s="309"/>
      <c r="BK22" s="309"/>
      <c r="BL22" s="309"/>
      <c r="BM22" s="309"/>
      <c r="BN22" s="309"/>
      <c r="BO22" s="309"/>
      <c r="BP22" s="309"/>
      <c r="BQ22" s="309"/>
      <c r="BR22" s="309"/>
      <c r="BS22" s="309"/>
      <c r="BT22" s="309"/>
      <c r="BU22" s="309"/>
      <c r="BV22" s="309"/>
      <c r="BW22" s="309"/>
      <c r="BX22" s="309"/>
      <c r="BY22" s="309"/>
      <c r="BZ22" s="309"/>
      <c r="CA22" s="309"/>
      <c r="CB22" s="309"/>
      <c r="CC22" s="309"/>
      <c r="CD22" s="309"/>
      <c r="CE22" s="309"/>
      <c r="CF22" s="309"/>
      <c r="CG22" s="309"/>
      <c r="CH22" s="309"/>
      <c r="CI22" s="309"/>
      <c r="CJ22" s="309"/>
      <c r="CK22" s="309"/>
      <c r="CL22" s="309"/>
      <c r="CM22" s="309"/>
      <c r="CN22" s="309"/>
      <c r="CO22" s="309"/>
      <c r="CP22" s="309"/>
      <c r="CQ22" s="309"/>
      <c r="CR22" s="309"/>
      <c r="CS22" s="309"/>
      <c r="CT22" s="309"/>
      <c r="CU22" s="309"/>
      <c r="CV22" s="309"/>
      <c r="CW22" s="309"/>
      <c r="CX22" s="309"/>
      <c r="CY22" s="309"/>
      <c r="CZ22" s="309"/>
      <c r="DA22" s="309"/>
      <c r="DB22" s="309"/>
      <c r="DC22" s="309"/>
      <c r="DD22" s="309"/>
      <c r="DE22" s="309"/>
      <c r="DF22" s="309"/>
      <c r="DG22" s="309"/>
      <c r="DH22" s="309"/>
      <c r="DI22" s="309"/>
      <c r="DJ22" s="309"/>
      <c r="DK22" s="309"/>
      <c r="DL22" s="309"/>
      <c r="DM22" s="309"/>
      <c r="DN22" s="309"/>
      <c r="DO22" s="309"/>
      <c r="DP22" s="309"/>
      <c r="DQ22" s="309"/>
      <c r="DR22" s="309"/>
      <c r="DS22" s="309"/>
      <c r="DT22" s="309"/>
      <c r="DU22" s="309"/>
      <c r="DV22" s="309"/>
      <c r="DW22" s="309"/>
      <c r="DX22" s="309"/>
      <c r="DY22" s="309"/>
      <c r="DZ22" s="309"/>
      <c r="EA22" s="309"/>
      <c r="EB22" s="309"/>
      <c r="EC22" s="309"/>
      <c r="ED22" s="309"/>
      <c r="EE22" s="309"/>
      <c r="EF22" s="309"/>
      <c r="EG22" s="309"/>
      <c r="EH22" s="309"/>
      <c r="EI22" s="309"/>
      <c r="EJ22" s="309"/>
      <c r="EK22" s="309"/>
      <c r="EL22" s="309"/>
      <c r="EM22" s="309"/>
      <c r="EN22" s="309"/>
      <c r="EO22" s="309"/>
      <c r="EP22" s="309"/>
      <c r="EQ22" s="309"/>
      <c r="ER22" s="309"/>
      <c r="ES22" s="309"/>
      <c r="ET22" s="309"/>
      <c r="EU22" s="309"/>
      <c r="EV22" s="309"/>
      <c r="EW22" s="309"/>
      <c r="EX22" s="309"/>
      <c r="EY22" s="309"/>
      <c r="EZ22" s="309"/>
      <c r="FA22" s="309"/>
      <c r="FB22" s="309"/>
      <c r="FC22" s="309"/>
      <c r="FD22" s="309"/>
      <c r="FE22" s="309"/>
      <c r="FF22" s="309"/>
      <c r="FG22" s="309"/>
      <c r="FH22" s="309"/>
      <c r="FI22" s="309"/>
      <c r="FJ22" s="309"/>
      <c r="FK22" s="309"/>
      <c r="FL22" s="309"/>
      <c r="FM22" s="309"/>
      <c r="FN22" s="309"/>
      <c r="FO22" s="309"/>
      <c r="FP22" s="309"/>
      <c r="FQ22" s="309"/>
      <c r="FR22" s="309"/>
      <c r="FS22" s="309"/>
      <c r="FT22" s="309"/>
      <c r="FU22" s="309"/>
      <c r="FV22" s="309"/>
      <c r="FW22" s="309"/>
      <c r="FX22" s="309"/>
      <c r="FY22" s="309"/>
      <c r="FZ22" s="309"/>
      <c r="GA22" s="309"/>
      <c r="GB22" s="309"/>
      <c r="GC22" s="309"/>
      <c r="GD22" s="309"/>
      <c r="GE22" s="309"/>
      <c r="GF22" s="309"/>
      <c r="GG22" s="309"/>
      <c r="GH22" s="309"/>
      <c r="GI22" s="309"/>
      <c r="GJ22" s="309"/>
      <c r="GK22" s="309"/>
      <c r="GL22" s="309"/>
      <c r="GM22" s="309"/>
      <c r="GN22" s="309"/>
      <c r="GO22" s="309"/>
      <c r="GP22" s="309"/>
      <c r="GQ22" s="309"/>
      <c r="GR22" s="309"/>
      <c r="GS22" s="309"/>
      <c r="GT22" s="309"/>
      <c r="GU22" s="309"/>
      <c r="GV22" s="309"/>
      <c r="GW22" s="309"/>
      <c r="GX22" s="309"/>
      <c r="GY22" s="309"/>
      <c r="GZ22" s="309"/>
      <c r="HA22" s="309"/>
      <c r="HB22" s="309"/>
      <c r="HC22" s="309"/>
      <c r="HD22" s="309"/>
      <c r="HE22" s="309"/>
      <c r="HF22" s="309"/>
      <c r="HG22" s="309"/>
      <c r="HH22" s="309"/>
      <c r="HI22" s="309"/>
      <c r="HJ22" s="309"/>
      <c r="HK22" s="309"/>
      <c r="HL22" s="309"/>
      <c r="HM22" s="309"/>
      <c r="HN22" s="309"/>
      <c r="HO22" s="309"/>
      <c r="HP22" s="309"/>
      <c r="HQ22" s="309"/>
      <c r="HR22" s="309"/>
      <c r="HS22" s="309"/>
      <c r="HT22" s="309"/>
      <c r="HU22" s="309"/>
      <c r="HV22" s="309"/>
      <c r="HW22" s="309"/>
      <c r="HX22" s="309"/>
      <c r="HY22" s="309"/>
      <c r="HZ22" s="309"/>
      <c r="IA22" s="309"/>
      <c r="IB22" s="309"/>
      <c r="IC22" s="309"/>
      <c r="ID22" s="309"/>
      <c r="IE22" s="309"/>
      <c r="IF22" s="309"/>
      <c r="IG22" s="309"/>
      <c r="IH22" s="309"/>
      <c r="II22" s="309"/>
      <c r="IJ22" s="309"/>
      <c r="IK22" s="309"/>
      <c r="IL22" s="309"/>
      <c r="IM22" s="309"/>
      <c r="IN22" s="309"/>
      <c r="IO22" s="309"/>
      <c r="IP22" s="309"/>
      <c r="IQ22" s="309"/>
      <c r="IR22" s="309"/>
      <c r="IS22" s="309"/>
    </row>
    <row r="23" spans="1:273" s="310" customFormat="1" ht="16.5">
      <c r="A23" s="308" t="s">
        <v>212</v>
      </c>
      <c r="B23" s="307">
        <v>3</v>
      </c>
      <c r="C23" s="307">
        <v>2</v>
      </c>
      <c r="D23" s="307">
        <v>3</v>
      </c>
      <c r="E23" s="307">
        <v>4</v>
      </c>
      <c r="F23" s="307">
        <v>5</v>
      </c>
      <c r="G23" s="307">
        <v>2</v>
      </c>
      <c r="H23" s="307">
        <v>3</v>
      </c>
      <c r="I23" s="307" t="s">
        <v>80</v>
      </c>
      <c r="J23" s="307">
        <v>2</v>
      </c>
      <c r="K23" s="307">
        <v>0</v>
      </c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309"/>
      <c r="AP23" s="309"/>
      <c r="AQ23" s="309"/>
      <c r="AR23" s="309"/>
      <c r="AS23" s="309"/>
      <c r="AT23" s="309"/>
      <c r="AU23" s="309"/>
      <c r="AV23" s="309"/>
      <c r="AW23" s="309"/>
      <c r="AX23" s="309"/>
      <c r="AY23" s="309"/>
      <c r="AZ23" s="309"/>
      <c r="BA23" s="309"/>
      <c r="BB23" s="309"/>
      <c r="BC23" s="309"/>
      <c r="BD23" s="309"/>
      <c r="BE23" s="309"/>
      <c r="BF23" s="309"/>
      <c r="BG23" s="309"/>
      <c r="BH23" s="309"/>
      <c r="BI23" s="309"/>
      <c r="BJ23" s="309"/>
      <c r="BK23" s="309"/>
      <c r="BL23" s="309"/>
      <c r="BM23" s="309"/>
      <c r="BN23" s="309"/>
      <c r="BO23" s="309"/>
      <c r="BP23" s="309"/>
      <c r="BQ23" s="309"/>
      <c r="BR23" s="309"/>
      <c r="BS23" s="309"/>
      <c r="BT23" s="309"/>
      <c r="BU23" s="309"/>
      <c r="BV23" s="309"/>
      <c r="BW23" s="309"/>
      <c r="BX23" s="309"/>
      <c r="BY23" s="309"/>
      <c r="BZ23" s="309"/>
      <c r="CA23" s="309"/>
      <c r="CB23" s="309"/>
      <c r="CC23" s="309"/>
      <c r="CD23" s="309"/>
      <c r="CE23" s="309"/>
      <c r="CF23" s="309"/>
      <c r="CG23" s="309"/>
      <c r="CH23" s="309"/>
      <c r="CI23" s="309"/>
      <c r="CJ23" s="309"/>
      <c r="CK23" s="309"/>
      <c r="CL23" s="309"/>
      <c r="CM23" s="309"/>
      <c r="CN23" s="309"/>
      <c r="CO23" s="309"/>
      <c r="CP23" s="309"/>
      <c r="CQ23" s="309"/>
      <c r="CR23" s="309"/>
      <c r="CS23" s="309"/>
      <c r="CT23" s="309"/>
      <c r="CU23" s="309"/>
      <c r="CV23" s="309"/>
      <c r="CW23" s="309"/>
      <c r="CX23" s="309"/>
      <c r="CY23" s="309"/>
      <c r="CZ23" s="309"/>
      <c r="DA23" s="309"/>
      <c r="DB23" s="309"/>
      <c r="DC23" s="309"/>
      <c r="DD23" s="309"/>
      <c r="DE23" s="309"/>
      <c r="DF23" s="309"/>
      <c r="DG23" s="309"/>
      <c r="DH23" s="309"/>
      <c r="DI23" s="309"/>
      <c r="DJ23" s="309"/>
      <c r="DK23" s="309"/>
      <c r="DL23" s="309"/>
      <c r="DM23" s="309"/>
      <c r="DN23" s="309"/>
      <c r="DO23" s="309"/>
      <c r="DP23" s="309"/>
      <c r="DQ23" s="309"/>
      <c r="DR23" s="309"/>
      <c r="DS23" s="309"/>
      <c r="DT23" s="309"/>
      <c r="DU23" s="309"/>
      <c r="DV23" s="309"/>
      <c r="DW23" s="309"/>
      <c r="DX23" s="309"/>
      <c r="DY23" s="309"/>
      <c r="DZ23" s="309"/>
      <c r="EA23" s="309"/>
      <c r="EB23" s="309"/>
      <c r="EC23" s="309"/>
      <c r="ED23" s="309"/>
      <c r="EE23" s="309"/>
      <c r="EF23" s="309"/>
      <c r="EG23" s="309"/>
      <c r="EH23" s="309"/>
      <c r="EI23" s="309"/>
      <c r="EJ23" s="309"/>
      <c r="EK23" s="309"/>
      <c r="EL23" s="309"/>
      <c r="EM23" s="309"/>
      <c r="EN23" s="309"/>
      <c r="EO23" s="309"/>
      <c r="EP23" s="309"/>
      <c r="EQ23" s="309"/>
      <c r="ER23" s="309"/>
      <c r="ES23" s="309"/>
      <c r="ET23" s="309"/>
      <c r="EU23" s="309"/>
      <c r="EV23" s="309"/>
      <c r="EW23" s="309"/>
      <c r="EX23" s="309"/>
      <c r="EY23" s="309"/>
      <c r="EZ23" s="309"/>
      <c r="FA23" s="309"/>
      <c r="FB23" s="309"/>
      <c r="FC23" s="309"/>
      <c r="FD23" s="309"/>
      <c r="FE23" s="309"/>
      <c r="FF23" s="309"/>
      <c r="FG23" s="309"/>
      <c r="FH23" s="309"/>
      <c r="FI23" s="309"/>
      <c r="FJ23" s="309"/>
      <c r="FK23" s="309"/>
      <c r="FL23" s="309"/>
      <c r="FM23" s="309"/>
      <c r="FN23" s="309"/>
      <c r="FO23" s="309"/>
      <c r="FP23" s="309"/>
      <c r="FQ23" s="309"/>
      <c r="FR23" s="309"/>
      <c r="FS23" s="309"/>
      <c r="FT23" s="309"/>
      <c r="FU23" s="309"/>
      <c r="FV23" s="309"/>
      <c r="FW23" s="309"/>
      <c r="FX23" s="309"/>
      <c r="FY23" s="309"/>
      <c r="FZ23" s="309"/>
      <c r="GA23" s="309"/>
      <c r="GB23" s="309"/>
      <c r="GC23" s="309"/>
      <c r="GD23" s="309"/>
      <c r="GE23" s="309"/>
      <c r="GF23" s="309"/>
      <c r="GG23" s="309"/>
      <c r="GH23" s="309"/>
      <c r="GI23" s="309"/>
      <c r="GJ23" s="309"/>
      <c r="GK23" s="309"/>
      <c r="GL23" s="309"/>
      <c r="GM23" s="309"/>
      <c r="GN23" s="309"/>
      <c r="GO23" s="309"/>
      <c r="GP23" s="309"/>
      <c r="GQ23" s="309"/>
      <c r="GR23" s="309"/>
      <c r="GS23" s="309"/>
      <c r="GT23" s="309"/>
      <c r="GU23" s="309"/>
      <c r="GV23" s="309"/>
      <c r="GW23" s="309"/>
      <c r="GX23" s="309"/>
      <c r="GY23" s="309"/>
      <c r="GZ23" s="309"/>
      <c r="HA23" s="309"/>
      <c r="HB23" s="309"/>
      <c r="HC23" s="309"/>
      <c r="HD23" s="309"/>
      <c r="HE23" s="309"/>
      <c r="HF23" s="309"/>
      <c r="HG23" s="309"/>
      <c r="HH23" s="309"/>
      <c r="HI23" s="309"/>
      <c r="HJ23" s="309"/>
      <c r="HK23" s="309"/>
      <c r="HL23" s="309"/>
      <c r="HM23" s="309"/>
      <c r="HN23" s="309"/>
      <c r="HO23" s="309"/>
      <c r="HP23" s="309"/>
      <c r="HQ23" s="309"/>
      <c r="HR23" s="309"/>
      <c r="HS23" s="309"/>
      <c r="HT23" s="309"/>
      <c r="HU23" s="309"/>
      <c r="HV23" s="309"/>
      <c r="HW23" s="309"/>
      <c r="HX23" s="309"/>
      <c r="HY23" s="309"/>
      <c r="HZ23" s="309"/>
      <c r="IA23" s="309"/>
      <c r="IB23" s="309"/>
      <c r="IC23" s="309"/>
      <c r="ID23" s="309"/>
      <c r="IE23" s="309"/>
      <c r="IF23" s="309"/>
      <c r="IG23" s="309"/>
      <c r="IH23" s="309"/>
      <c r="II23" s="309"/>
      <c r="IJ23" s="309"/>
      <c r="IK23" s="309"/>
      <c r="IL23" s="309"/>
      <c r="IM23" s="309"/>
      <c r="IN23" s="309"/>
      <c r="IO23" s="309"/>
      <c r="IP23" s="309"/>
      <c r="IQ23" s="309"/>
      <c r="IR23" s="309"/>
      <c r="IS23" s="309"/>
    </row>
    <row r="24" spans="1:273" s="310" customFormat="1" ht="19.5" customHeight="1">
      <c r="A24" s="312" t="s">
        <v>213</v>
      </c>
      <c r="B24" s="313">
        <v>1</v>
      </c>
      <c r="C24" s="313" t="s">
        <v>80</v>
      </c>
      <c r="D24" s="313" t="s">
        <v>80</v>
      </c>
      <c r="E24" s="313">
        <v>1</v>
      </c>
      <c r="F24" s="313" t="s">
        <v>80</v>
      </c>
      <c r="G24" s="313">
        <v>1</v>
      </c>
      <c r="H24" s="313" t="s">
        <v>80</v>
      </c>
      <c r="I24" s="313" t="s">
        <v>80</v>
      </c>
      <c r="J24" s="313" t="s">
        <v>82</v>
      </c>
      <c r="K24" s="313">
        <v>0</v>
      </c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309"/>
      <c r="AM24" s="309"/>
      <c r="AN24" s="309"/>
      <c r="AO24" s="309"/>
      <c r="AP24" s="309"/>
      <c r="AQ24" s="309"/>
      <c r="AR24" s="309"/>
      <c r="AS24" s="309"/>
      <c r="AT24" s="309"/>
      <c r="AU24" s="309"/>
      <c r="AV24" s="309"/>
      <c r="AW24" s="309"/>
      <c r="AX24" s="309"/>
      <c r="AY24" s="309"/>
      <c r="AZ24" s="309"/>
      <c r="BA24" s="309"/>
      <c r="BB24" s="309"/>
      <c r="BC24" s="309"/>
      <c r="BD24" s="309"/>
      <c r="BE24" s="309"/>
      <c r="BF24" s="309"/>
      <c r="BG24" s="309"/>
      <c r="BH24" s="309"/>
      <c r="BI24" s="309"/>
      <c r="BJ24" s="309"/>
      <c r="BK24" s="309"/>
      <c r="BL24" s="309"/>
      <c r="BM24" s="309"/>
      <c r="BN24" s="309"/>
      <c r="BO24" s="309"/>
      <c r="BP24" s="309"/>
      <c r="BQ24" s="309"/>
      <c r="BR24" s="309"/>
      <c r="BS24" s="309"/>
      <c r="BT24" s="309"/>
      <c r="BU24" s="309"/>
      <c r="BV24" s="309"/>
      <c r="BW24" s="309"/>
      <c r="BX24" s="309"/>
      <c r="BY24" s="309"/>
      <c r="BZ24" s="309"/>
      <c r="CA24" s="309"/>
      <c r="CB24" s="309"/>
      <c r="CC24" s="309"/>
      <c r="CD24" s="309"/>
      <c r="CE24" s="309"/>
      <c r="CF24" s="309"/>
      <c r="CG24" s="309"/>
      <c r="CH24" s="309"/>
      <c r="CI24" s="309"/>
      <c r="CJ24" s="309"/>
      <c r="CK24" s="309"/>
      <c r="CL24" s="309"/>
      <c r="CM24" s="309"/>
      <c r="CN24" s="309"/>
      <c r="CO24" s="309"/>
      <c r="CP24" s="309"/>
      <c r="CQ24" s="309"/>
      <c r="CR24" s="309"/>
      <c r="CS24" s="309"/>
      <c r="CT24" s="309"/>
      <c r="CU24" s="309"/>
      <c r="CV24" s="309"/>
      <c r="CW24" s="309"/>
      <c r="CX24" s="309"/>
      <c r="CY24" s="309"/>
      <c r="CZ24" s="309"/>
      <c r="DA24" s="309"/>
      <c r="DB24" s="309"/>
      <c r="DC24" s="309"/>
      <c r="DD24" s="309"/>
      <c r="DE24" s="309"/>
      <c r="DF24" s="309"/>
      <c r="DG24" s="309"/>
      <c r="DH24" s="309"/>
      <c r="DI24" s="309"/>
      <c r="DJ24" s="309"/>
      <c r="DK24" s="309"/>
      <c r="DL24" s="309"/>
      <c r="DM24" s="309"/>
      <c r="DN24" s="309"/>
      <c r="DO24" s="309"/>
      <c r="DP24" s="309"/>
      <c r="DQ24" s="309"/>
      <c r="DR24" s="309"/>
      <c r="DS24" s="309"/>
      <c r="DT24" s="309"/>
      <c r="DU24" s="309"/>
      <c r="DV24" s="309"/>
      <c r="DW24" s="309"/>
      <c r="DX24" s="309"/>
      <c r="DY24" s="309"/>
      <c r="DZ24" s="309"/>
      <c r="EA24" s="309"/>
      <c r="EB24" s="309"/>
      <c r="EC24" s="309"/>
      <c r="ED24" s="309"/>
      <c r="EE24" s="309"/>
      <c r="EF24" s="309"/>
      <c r="EG24" s="309"/>
      <c r="EH24" s="309"/>
      <c r="EI24" s="309"/>
      <c r="EJ24" s="309"/>
      <c r="EK24" s="309"/>
      <c r="EL24" s="309"/>
      <c r="EM24" s="309"/>
      <c r="EN24" s="309"/>
      <c r="EO24" s="309"/>
      <c r="EP24" s="309"/>
      <c r="EQ24" s="309"/>
      <c r="ER24" s="309"/>
      <c r="ES24" s="309"/>
      <c r="ET24" s="309"/>
      <c r="EU24" s="309"/>
      <c r="EV24" s="309"/>
      <c r="EW24" s="309"/>
      <c r="EX24" s="309"/>
      <c r="EY24" s="309"/>
      <c r="EZ24" s="309"/>
      <c r="FA24" s="309"/>
      <c r="FB24" s="309"/>
      <c r="FC24" s="309"/>
      <c r="FD24" s="309"/>
      <c r="FE24" s="309"/>
      <c r="FF24" s="309"/>
      <c r="FG24" s="309"/>
      <c r="FH24" s="309"/>
      <c r="FI24" s="309"/>
      <c r="FJ24" s="309"/>
      <c r="FK24" s="309"/>
      <c r="FL24" s="309"/>
      <c r="FM24" s="309"/>
      <c r="FN24" s="309"/>
      <c r="FO24" s="309"/>
      <c r="FP24" s="309"/>
      <c r="FQ24" s="309"/>
      <c r="FR24" s="309"/>
      <c r="FS24" s="309"/>
      <c r="FT24" s="309"/>
      <c r="FU24" s="309"/>
      <c r="FV24" s="309"/>
      <c r="FW24" s="309"/>
      <c r="FX24" s="309"/>
      <c r="FY24" s="309"/>
      <c r="FZ24" s="309"/>
      <c r="GA24" s="309"/>
      <c r="GB24" s="309"/>
      <c r="GC24" s="309"/>
      <c r="GD24" s="309"/>
      <c r="GE24" s="309"/>
      <c r="GF24" s="309"/>
      <c r="GG24" s="309"/>
      <c r="GH24" s="309"/>
      <c r="GI24" s="309"/>
      <c r="GJ24" s="309"/>
      <c r="GK24" s="309"/>
      <c r="GL24" s="309"/>
      <c r="GM24" s="309"/>
      <c r="GN24" s="309"/>
      <c r="GO24" s="309"/>
      <c r="GP24" s="309"/>
      <c r="GQ24" s="309"/>
      <c r="GR24" s="309"/>
      <c r="GS24" s="309"/>
      <c r="GT24" s="309"/>
      <c r="GU24" s="309"/>
      <c r="GV24" s="309"/>
      <c r="GW24" s="309"/>
      <c r="GX24" s="309"/>
      <c r="GY24" s="309"/>
      <c r="GZ24" s="309"/>
      <c r="HA24" s="309"/>
      <c r="HB24" s="309"/>
      <c r="HC24" s="309"/>
      <c r="HD24" s="309"/>
      <c r="HE24" s="309"/>
      <c r="HF24" s="309"/>
      <c r="HG24" s="309"/>
      <c r="HH24" s="309"/>
      <c r="HI24" s="309"/>
      <c r="HJ24" s="309"/>
      <c r="HK24" s="309"/>
      <c r="HL24" s="309"/>
      <c r="HM24" s="309"/>
      <c r="HN24" s="309"/>
      <c r="HO24" s="309"/>
      <c r="HP24" s="309"/>
      <c r="HQ24" s="309"/>
      <c r="HR24" s="309"/>
      <c r="HS24" s="309"/>
      <c r="HT24" s="309"/>
      <c r="HU24" s="309"/>
      <c r="HV24" s="309"/>
      <c r="HW24" s="309"/>
      <c r="HX24" s="309"/>
      <c r="HY24" s="309"/>
      <c r="HZ24" s="309"/>
      <c r="IA24" s="309"/>
      <c r="IB24" s="309"/>
      <c r="IC24" s="309"/>
      <c r="ID24" s="309"/>
      <c r="IE24" s="309"/>
      <c r="IF24" s="309"/>
      <c r="IG24" s="309"/>
      <c r="IH24" s="309"/>
      <c r="II24" s="309"/>
      <c r="IJ24" s="309"/>
      <c r="IK24" s="309"/>
      <c r="IL24" s="309"/>
      <c r="IM24" s="309"/>
      <c r="IN24" s="309"/>
      <c r="IO24" s="309"/>
      <c r="IP24" s="309"/>
      <c r="IQ24" s="309"/>
      <c r="IR24" s="309"/>
      <c r="IS24" s="309"/>
    </row>
    <row r="25" spans="1:273" s="309" customFormat="1" ht="19.5" customHeight="1">
      <c r="A25" s="388" t="s">
        <v>673</v>
      </c>
      <c r="G25" s="314"/>
      <c r="H25" s="315"/>
      <c r="I25" s="315"/>
      <c r="J25" s="315"/>
      <c r="K25" s="315"/>
    </row>
    <row r="26" spans="1:273" s="309" customFormat="1" ht="22.7" customHeight="1">
      <c r="A26" s="502" t="s">
        <v>188</v>
      </c>
      <c r="B26" s="502"/>
      <c r="C26" s="502"/>
      <c r="D26" s="502"/>
      <c r="E26" s="502"/>
      <c r="F26" s="502"/>
      <c r="G26" s="502"/>
      <c r="H26" s="502"/>
      <c r="I26" s="502"/>
      <c r="J26" s="502"/>
      <c r="K26" s="502"/>
    </row>
    <row r="27" spans="1:273" ht="15.75">
      <c r="A27" s="305"/>
      <c r="B27" s="353" t="s">
        <v>336</v>
      </c>
      <c r="C27" s="353" t="s">
        <v>14</v>
      </c>
      <c r="D27" s="353" t="s">
        <v>13</v>
      </c>
      <c r="E27" s="353" t="s">
        <v>11</v>
      </c>
      <c r="F27" s="353" t="s">
        <v>9</v>
      </c>
      <c r="G27" s="353" t="s">
        <v>7</v>
      </c>
      <c r="H27" s="353" t="s">
        <v>5</v>
      </c>
      <c r="I27" s="353" t="s">
        <v>3</v>
      </c>
      <c r="J27" s="353" t="s">
        <v>1</v>
      </c>
      <c r="K27" s="353" t="s">
        <v>316</v>
      </c>
    </row>
    <row r="28" spans="1:273" ht="16.5">
      <c r="A28" s="306" t="s">
        <v>187</v>
      </c>
      <c r="B28" s="316">
        <v>2105</v>
      </c>
      <c r="C28" s="316">
        <v>2708</v>
      </c>
      <c r="D28" s="316">
        <v>2492</v>
      </c>
      <c r="E28" s="316">
        <v>2340</v>
      </c>
      <c r="F28" s="316">
        <v>2110</v>
      </c>
      <c r="G28" s="316">
        <v>2395</v>
      </c>
      <c r="H28" s="316">
        <v>3742</v>
      </c>
      <c r="I28" s="316">
        <v>2661</v>
      </c>
      <c r="J28" s="316">
        <v>3159</v>
      </c>
      <c r="K28" s="316">
        <f>SUM(K29:K49)</f>
        <v>2745</v>
      </c>
    </row>
    <row r="29" spans="1:273" ht="16.5">
      <c r="A29" s="354" t="s">
        <v>376</v>
      </c>
      <c r="B29" s="317">
        <v>50</v>
      </c>
      <c r="C29" s="317">
        <v>83</v>
      </c>
      <c r="D29" s="317">
        <v>100</v>
      </c>
      <c r="E29" s="317">
        <v>150</v>
      </c>
      <c r="F29" s="317">
        <v>230</v>
      </c>
      <c r="G29" s="317">
        <v>379</v>
      </c>
      <c r="H29" s="317">
        <v>1802</v>
      </c>
      <c r="I29" s="317">
        <v>717</v>
      </c>
      <c r="J29" s="317">
        <v>850</v>
      </c>
      <c r="K29" s="317">
        <v>928</v>
      </c>
    </row>
    <row r="30" spans="1:273" ht="15.75">
      <c r="A30" s="308" t="s">
        <v>207</v>
      </c>
      <c r="B30" s="317">
        <v>655</v>
      </c>
      <c r="C30" s="317">
        <v>825</v>
      </c>
      <c r="D30" s="317">
        <v>894</v>
      </c>
      <c r="E30" s="317">
        <v>680</v>
      </c>
      <c r="F30" s="317">
        <v>491</v>
      </c>
      <c r="G30" s="317">
        <v>519</v>
      </c>
      <c r="H30" s="317">
        <v>644</v>
      </c>
      <c r="I30" s="317">
        <v>553</v>
      </c>
      <c r="J30" s="317">
        <v>524</v>
      </c>
      <c r="K30" s="317">
        <v>576</v>
      </c>
    </row>
    <row r="31" spans="1:273" ht="15.75">
      <c r="A31" s="308" t="s">
        <v>208</v>
      </c>
      <c r="B31" s="317">
        <v>418</v>
      </c>
      <c r="C31" s="317">
        <v>284</v>
      </c>
      <c r="D31" s="317">
        <v>280</v>
      </c>
      <c r="E31" s="317">
        <v>285</v>
      </c>
      <c r="F31" s="317">
        <v>372</v>
      </c>
      <c r="G31" s="317">
        <v>508</v>
      </c>
      <c r="H31" s="317">
        <v>462</v>
      </c>
      <c r="I31" s="317">
        <v>582</v>
      </c>
      <c r="J31" s="317">
        <v>739</v>
      </c>
      <c r="K31" s="317">
        <v>432</v>
      </c>
    </row>
    <row r="32" spans="1:273" ht="16.5">
      <c r="A32" s="308" t="s">
        <v>214</v>
      </c>
      <c r="B32" s="317">
        <v>324</v>
      </c>
      <c r="C32" s="317">
        <v>363</v>
      </c>
      <c r="D32" s="317">
        <v>501</v>
      </c>
      <c r="E32" s="317">
        <v>526</v>
      </c>
      <c r="F32" s="317">
        <v>354</v>
      </c>
      <c r="G32" s="317">
        <v>429</v>
      </c>
      <c r="H32" s="317">
        <v>337</v>
      </c>
      <c r="I32" s="317">
        <v>332</v>
      </c>
      <c r="J32" s="317">
        <v>383</v>
      </c>
      <c r="K32" s="317">
        <v>235</v>
      </c>
    </row>
    <row r="33" spans="1:273" ht="15.75" customHeight="1">
      <c r="A33" s="308" t="s">
        <v>215</v>
      </c>
      <c r="B33" s="317">
        <v>189</v>
      </c>
      <c r="C33" s="317">
        <v>528</v>
      </c>
      <c r="D33" s="317">
        <v>152</v>
      </c>
      <c r="E33" s="317">
        <v>134</v>
      </c>
      <c r="F33" s="317">
        <v>34</v>
      </c>
      <c r="G33" s="317">
        <v>27</v>
      </c>
      <c r="H33" s="317">
        <v>82</v>
      </c>
      <c r="I33" s="317">
        <v>125</v>
      </c>
      <c r="J33" s="317">
        <v>161</v>
      </c>
      <c r="K33" s="317">
        <v>148</v>
      </c>
    </row>
    <row r="34" spans="1:273" ht="16.5">
      <c r="A34" s="308" t="s">
        <v>184</v>
      </c>
      <c r="B34" s="317">
        <v>75</v>
      </c>
      <c r="C34" s="317">
        <v>89</v>
      </c>
      <c r="D34" s="317">
        <v>72</v>
      </c>
      <c r="E34" s="317">
        <v>137</v>
      </c>
      <c r="F34" s="317">
        <v>89</v>
      </c>
      <c r="G34" s="317">
        <v>81</v>
      </c>
      <c r="H34" s="317">
        <v>66</v>
      </c>
      <c r="I34" s="317">
        <v>64</v>
      </c>
      <c r="J34" s="317">
        <v>74</v>
      </c>
      <c r="K34" s="317">
        <v>74</v>
      </c>
    </row>
    <row r="35" spans="1:273" ht="16.5">
      <c r="A35" s="308" t="s">
        <v>183</v>
      </c>
      <c r="B35" s="317" t="s">
        <v>80</v>
      </c>
      <c r="C35" s="317" t="s">
        <v>80</v>
      </c>
      <c r="D35" s="317">
        <v>8</v>
      </c>
      <c r="E35" s="317">
        <v>38</v>
      </c>
      <c r="F35" s="317">
        <v>48</v>
      </c>
      <c r="G35" s="317">
        <v>50</v>
      </c>
      <c r="H35" s="317">
        <v>68</v>
      </c>
      <c r="I35" s="317">
        <v>42</v>
      </c>
      <c r="J35" s="317">
        <v>53</v>
      </c>
      <c r="K35" s="317">
        <v>74</v>
      </c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4"/>
      <c r="BI35" s="314"/>
      <c r="BJ35" s="314"/>
      <c r="BK35" s="314"/>
      <c r="BL35" s="314"/>
      <c r="BM35" s="314"/>
      <c r="BN35" s="314"/>
      <c r="BO35" s="314"/>
      <c r="BP35" s="314"/>
      <c r="BQ35" s="314"/>
      <c r="BR35" s="314"/>
      <c r="BS35" s="314"/>
      <c r="BT35" s="314"/>
      <c r="BU35" s="314"/>
      <c r="BV35" s="314"/>
      <c r="BW35" s="314"/>
      <c r="BX35" s="314"/>
      <c r="BY35" s="314"/>
      <c r="BZ35" s="314"/>
      <c r="CA35" s="314"/>
      <c r="CB35" s="314"/>
      <c r="CC35" s="314"/>
      <c r="CD35" s="314"/>
      <c r="CE35" s="314"/>
      <c r="CF35" s="314"/>
      <c r="CG35" s="314"/>
      <c r="CH35" s="314"/>
      <c r="CI35" s="314"/>
      <c r="CJ35" s="314"/>
      <c r="CK35" s="314"/>
      <c r="CL35" s="314"/>
      <c r="CM35" s="314"/>
      <c r="CN35" s="314"/>
      <c r="CO35" s="314"/>
      <c r="CP35" s="314"/>
      <c r="CQ35" s="314"/>
      <c r="CR35" s="314"/>
      <c r="CS35" s="314"/>
      <c r="CT35" s="314"/>
      <c r="CU35" s="314"/>
      <c r="CV35" s="314"/>
      <c r="CW35" s="314"/>
      <c r="CX35" s="314"/>
      <c r="CY35" s="314"/>
      <c r="CZ35" s="314"/>
      <c r="DA35" s="314"/>
      <c r="DB35" s="314"/>
      <c r="DC35" s="314"/>
      <c r="DD35" s="314"/>
      <c r="DE35" s="314"/>
      <c r="DF35" s="314"/>
      <c r="DG35" s="314"/>
      <c r="DH35" s="314"/>
      <c r="DI35" s="314"/>
      <c r="DJ35" s="314"/>
      <c r="DK35" s="314"/>
      <c r="DL35" s="314"/>
      <c r="DM35" s="314"/>
      <c r="DN35" s="314"/>
      <c r="DO35" s="314"/>
      <c r="DP35" s="314"/>
      <c r="DQ35" s="314"/>
      <c r="DR35" s="314"/>
      <c r="DS35" s="314"/>
      <c r="DT35" s="314"/>
      <c r="DU35" s="314"/>
      <c r="DV35" s="314"/>
      <c r="DW35" s="314"/>
      <c r="DX35" s="314"/>
      <c r="DY35" s="314"/>
      <c r="DZ35" s="314"/>
      <c r="EA35" s="314"/>
      <c r="EB35" s="314"/>
      <c r="EC35" s="314"/>
      <c r="ED35" s="314"/>
      <c r="EE35" s="314"/>
      <c r="EF35" s="314"/>
      <c r="EG35" s="314"/>
      <c r="EH35" s="314"/>
      <c r="EI35" s="314"/>
      <c r="EJ35" s="314"/>
      <c r="EK35" s="314"/>
      <c r="EL35" s="314"/>
      <c r="EM35" s="314"/>
      <c r="EN35" s="314"/>
      <c r="EO35" s="314"/>
      <c r="EP35" s="314"/>
      <c r="EQ35" s="314"/>
      <c r="ER35" s="314"/>
      <c r="ES35" s="314"/>
      <c r="ET35" s="314"/>
      <c r="EU35" s="314"/>
      <c r="EV35" s="314"/>
      <c r="EW35" s="314"/>
      <c r="EX35" s="314"/>
      <c r="EY35" s="314"/>
      <c r="EZ35" s="314"/>
      <c r="FA35" s="314"/>
      <c r="FB35" s="314"/>
      <c r="FC35" s="314"/>
      <c r="FD35" s="314"/>
      <c r="FE35" s="314"/>
      <c r="FF35" s="314"/>
      <c r="FG35" s="314"/>
      <c r="FH35" s="314"/>
      <c r="FI35" s="314"/>
      <c r="FJ35" s="314"/>
      <c r="FK35" s="314"/>
      <c r="FL35" s="314"/>
      <c r="FM35" s="314"/>
      <c r="FN35" s="314"/>
      <c r="FO35" s="314"/>
      <c r="FP35" s="314"/>
      <c r="FQ35" s="314"/>
      <c r="FR35" s="314"/>
      <c r="FS35" s="314"/>
      <c r="FT35" s="314"/>
      <c r="FU35" s="314"/>
      <c r="FV35" s="314"/>
      <c r="FW35" s="314"/>
      <c r="FX35" s="314"/>
      <c r="FY35" s="314"/>
      <c r="FZ35" s="314"/>
      <c r="GA35" s="314"/>
      <c r="GB35" s="314"/>
      <c r="GC35" s="314"/>
      <c r="GD35" s="314"/>
      <c r="GE35" s="314"/>
      <c r="GF35" s="314"/>
      <c r="GG35" s="314"/>
      <c r="GH35" s="314"/>
      <c r="GI35" s="314"/>
      <c r="GJ35" s="314"/>
      <c r="GK35" s="314"/>
      <c r="GL35" s="314"/>
      <c r="GM35" s="314"/>
      <c r="GN35" s="314"/>
      <c r="GO35" s="314"/>
      <c r="GP35" s="314"/>
      <c r="GQ35" s="314"/>
      <c r="GR35" s="314"/>
      <c r="GS35" s="314"/>
      <c r="GT35" s="314"/>
      <c r="GU35" s="314"/>
      <c r="GV35" s="314"/>
      <c r="GW35" s="314"/>
      <c r="GX35" s="314"/>
      <c r="GY35" s="314"/>
      <c r="GZ35" s="314"/>
      <c r="HA35" s="314"/>
      <c r="HB35" s="314"/>
      <c r="HC35" s="314"/>
      <c r="HD35" s="314"/>
      <c r="HE35" s="314"/>
      <c r="HF35" s="314"/>
      <c r="HG35" s="314"/>
      <c r="HH35" s="314"/>
      <c r="HI35" s="314"/>
      <c r="HJ35" s="314"/>
      <c r="HK35" s="314"/>
      <c r="HL35" s="314"/>
      <c r="HM35" s="314"/>
      <c r="HN35" s="314"/>
      <c r="HO35" s="314"/>
      <c r="HP35" s="314"/>
      <c r="HQ35" s="314"/>
      <c r="HR35" s="314"/>
      <c r="HS35" s="314"/>
      <c r="HT35" s="314"/>
      <c r="HU35" s="314"/>
      <c r="HV35" s="314"/>
      <c r="HW35" s="314"/>
      <c r="HX35" s="314"/>
      <c r="HY35" s="314"/>
      <c r="HZ35" s="314"/>
      <c r="IA35" s="314"/>
      <c r="IB35" s="314"/>
      <c r="IC35" s="314"/>
      <c r="ID35" s="314"/>
      <c r="IE35" s="314"/>
      <c r="IF35" s="314"/>
      <c r="IG35" s="314"/>
      <c r="IH35" s="314"/>
      <c r="II35" s="314"/>
      <c r="IJ35" s="314"/>
      <c r="IK35" s="314"/>
      <c r="IL35" s="314"/>
      <c r="IM35" s="314"/>
      <c r="IN35" s="314"/>
      <c r="IO35" s="314"/>
      <c r="IP35" s="314"/>
      <c r="IQ35" s="314"/>
      <c r="IR35" s="314"/>
      <c r="IS35" s="314"/>
      <c r="IT35" s="314"/>
      <c r="IU35" s="314"/>
      <c r="IV35" s="314"/>
      <c r="IW35" s="314"/>
      <c r="IX35" s="314"/>
      <c r="IY35" s="314"/>
      <c r="IZ35" s="314"/>
      <c r="JA35" s="314"/>
      <c r="JB35" s="314"/>
      <c r="JC35" s="314"/>
      <c r="JD35" s="314"/>
      <c r="JE35" s="314"/>
      <c r="JF35" s="314"/>
      <c r="JG35" s="314"/>
      <c r="JH35" s="314"/>
      <c r="JI35" s="314"/>
      <c r="JJ35" s="314"/>
      <c r="JK35" s="314"/>
      <c r="JL35" s="314"/>
      <c r="JM35" s="314"/>
    </row>
    <row r="36" spans="1:273" ht="16.5">
      <c r="A36" s="308" t="s">
        <v>185</v>
      </c>
      <c r="B36" s="317">
        <v>86</v>
      </c>
      <c r="C36" s="317">
        <v>120</v>
      </c>
      <c r="D36" s="317">
        <v>57</v>
      </c>
      <c r="E36" s="317">
        <v>62</v>
      </c>
      <c r="F36" s="317">
        <v>77</v>
      </c>
      <c r="G36" s="317">
        <v>118</v>
      </c>
      <c r="H36" s="317">
        <v>62</v>
      </c>
      <c r="I36" s="317">
        <v>62</v>
      </c>
      <c r="J36" s="317">
        <v>89</v>
      </c>
      <c r="K36" s="317">
        <v>71</v>
      </c>
    </row>
    <row r="37" spans="1:273" s="319" customFormat="1" ht="16.5">
      <c r="A37" s="308" t="s">
        <v>186</v>
      </c>
      <c r="B37" s="317">
        <v>68</v>
      </c>
      <c r="C37" s="317">
        <v>118</v>
      </c>
      <c r="D37" s="317">
        <v>124</v>
      </c>
      <c r="E37" s="317">
        <v>75</v>
      </c>
      <c r="F37" s="317">
        <v>109</v>
      </c>
      <c r="G37" s="317">
        <v>72</v>
      </c>
      <c r="H37" s="317">
        <v>102</v>
      </c>
      <c r="I37" s="317">
        <v>57</v>
      </c>
      <c r="J37" s="317">
        <v>127</v>
      </c>
      <c r="K37" s="317">
        <v>67</v>
      </c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  <c r="BS37" s="304"/>
      <c r="BT37" s="304"/>
      <c r="BU37" s="304"/>
      <c r="BV37" s="304"/>
      <c r="BW37" s="304"/>
      <c r="BX37" s="304"/>
      <c r="BY37" s="304"/>
      <c r="BZ37" s="304"/>
      <c r="CA37" s="304"/>
      <c r="CB37" s="304"/>
      <c r="CC37" s="304"/>
      <c r="CD37" s="304"/>
      <c r="CE37" s="304"/>
      <c r="CF37" s="304"/>
      <c r="CG37" s="304"/>
      <c r="CH37" s="304"/>
      <c r="CI37" s="304"/>
      <c r="CJ37" s="304"/>
      <c r="CK37" s="304"/>
      <c r="CL37" s="304"/>
      <c r="CM37" s="304"/>
      <c r="CN37" s="304"/>
      <c r="CO37" s="304"/>
      <c r="CP37" s="304"/>
      <c r="CQ37" s="304"/>
      <c r="CR37" s="304"/>
      <c r="CS37" s="304"/>
      <c r="CT37" s="304"/>
      <c r="CU37" s="304"/>
      <c r="CV37" s="304"/>
      <c r="CW37" s="304"/>
      <c r="CX37" s="304"/>
      <c r="CY37" s="304"/>
      <c r="CZ37" s="304"/>
      <c r="DA37" s="304"/>
      <c r="DB37" s="304"/>
      <c r="DC37" s="304"/>
      <c r="DD37" s="304"/>
      <c r="DE37" s="304"/>
      <c r="DF37" s="304"/>
      <c r="DG37" s="304"/>
      <c r="DH37" s="304"/>
      <c r="DI37" s="304"/>
      <c r="DJ37" s="304"/>
      <c r="DK37" s="304"/>
      <c r="DL37" s="304"/>
      <c r="DM37" s="304"/>
      <c r="DN37" s="304"/>
      <c r="DO37" s="304"/>
      <c r="DP37" s="304"/>
      <c r="DQ37" s="304"/>
      <c r="DR37" s="304"/>
      <c r="DS37" s="304"/>
      <c r="DT37" s="304"/>
      <c r="DU37" s="304"/>
      <c r="DV37" s="304"/>
      <c r="DW37" s="304"/>
      <c r="DX37" s="304"/>
      <c r="DY37" s="304"/>
      <c r="DZ37" s="304"/>
      <c r="EA37" s="304"/>
      <c r="EB37" s="304"/>
      <c r="EC37" s="304"/>
      <c r="ED37" s="304"/>
      <c r="EE37" s="304"/>
      <c r="EF37" s="304"/>
      <c r="EG37" s="304"/>
      <c r="EH37" s="304"/>
      <c r="EI37" s="304"/>
      <c r="EJ37" s="304"/>
      <c r="EK37" s="304"/>
      <c r="EL37" s="304"/>
      <c r="EM37" s="304"/>
      <c r="EN37" s="304"/>
      <c r="EO37" s="304"/>
      <c r="EP37" s="304"/>
      <c r="EQ37" s="304"/>
      <c r="ER37" s="304"/>
      <c r="ES37" s="304"/>
      <c r="ET37" s="304"/>
      <c r="EU37" s="304"/>
      <c r="EV37" s="304"/>
      <c r="EW37" s="304"/>
      <c r="EX37" s="304"/>
      <c r="EY37" s="304"/>
      <c r="EZ37" s="304"/>
      <c r="FA37" s="304"/>
      <c r="FB37" s="304"/>
      <c r="FC37" s="304"/>
      <c r="FD37" s="304"/>
      <c r="FE37" s="304"/>
      <c r="FF37" s="304"/>
      <c r="FG37" s="304"/>
      <c r="FH37" s="304"/>
      <c r="FI37" s="304"/>
      <c r="FJ37" s="304"/>
      <c r="FK37" s="304"/>
      <c r="FL37" s="304"/>
      <c r="FM37" s="304"/>
      <c r="FN37" s="304"/>
      <c r="FO37" s="304"/>
      <c r="FP37" s="304"/>
      <c r="FQ37" s="304"/>
      <c r="FR37" s="304"/>
      <c r="FS37" s="304"/>
      <c r="FT37" s="304"/>
      <c r="FU37" s="304"/>
      <c r="FV37" s="304"/>
      <c r="FW37" s="304"/>
      <c r="FX37" s="304"/>
      <c r="FY37" s="304"/>
      <c r="FZ37" s="304"/>
      <c r="GA37" s="304"/>
      <c r="GB37" s="304"/>
      <c r="GC37" s="304"/>
      <c r="GD37" s="304"/>
      <c r="GE37" s="304"/>
      <c r="GF37" s="304"/>
      <c r="GG37" s="304"/>
      <c r="GH37" s="304"/>
      <c r="GI37" s="304"/>
      <c r="GJ37" s="304"/>
      <c r="GK37" s="304"/>
      <c r="GL37" s="304"/>
      <c r="GM37" s="304"/>
      <c r="GN37" s="304"/>
      <c r="GO37" s="304"/>
      <c r="GP37" s="304"/>
      <c r="GQ37" s="304"/>
      <c r="GR37" s="304"/>
      <c r="GS37" s="304"/>
      <c r="GT37" s="304"/>
      <c r="GU37" s="304"/>
      <c r="GV37" s="304"/>
      <c r="GW37" s="304"/>
      <c r="GX37" s="304"/>
      <c r="GY37" s="304"/>
      <c r="GZ37" s="304"/>
      <c r="HA37" s="304"/>
      <c r="HB37" s="304"/>
      <c r="HC37" s="304"/>
      <c r="HD37" s="304"/>
      <c r="HE37" s="304"/>
      <c r="HF37" s="304"/>
      <c r="HG37" s="304"/>
      <c r="HH37" s="304"/>
      <c r="HI37" s="304"/>
      <c r="HJ37" s="304"/>
      <c r="HK37" s="304"/>
      <c r="HL37" s="304"/>
      <c r="HM37" s="304"/>
      <c r="HN37" s="304"/>
      <c r="HO37" s="304"/>
      <c r="HP37" s="304"/>
      <c r="HQ37" s="304"/>
      <c r="HR37" s="304"/>
      <c r="HS37" s="304"/>
      <c r="HT37" s="304"/>
      <c r="HU37" s="304"/>
      <c r="HV37" s="304"/>
      <c r="HW37" s="304"/>
      <c r="HX37" s="304"/>
      <c r="HY37" s="304"/>
      <c r="HZ37" s="304"/>
      <c r="IA37" s="304"/>
      <c r="IB37" s="304"/>
      <c r="IC37" s="304"/>
      <c r="ID37" s="304"/>
      <c r="IE37" s="304"/>
      <c r="IF37" s="304"/>
      <c r="IG37" s="304"/>
      <c r="IH37" s="304"/>
      <c r="II37" s="304"/>
      <c r="IJ37" s="304"/>
      <c r="IK37" s="304"/>
      <c r="IL37" s="304"/>
      <c r="IM37" s="304"/>
      <c r="IN37" s="304"/>
      <c r="IO37" s="304"/>
      <c r="IP37" s="304"/>
      <c r="IQ37" s="304"/>
      <c r="IR37" s="304"/>
      <c r="IS37" s="304"/>
      <c r="IT37" s="304"/>
      <c r="IU37" s="304"/>
      <c r="IV37" s="304"/>
      <c r="IW37" s="304"/>
      <c r="IX37" s="304"/>
      <c r="IY37" s="304"/>
      <c r="IZ37" s="304"/>
      <c r="JA37" s="304"/>
      <c r="JB37" s="304"/>
      <c r="JC37" s="311"/>
      <c r="JD37" s="318"/>
      <c r="JE37" s="318"/>
      <c r="JF37" s="318"/>
      <c r="JG37" s="318"/>
      <c r="JH37" s="318"/>
      <c r="JI37" s="318"/>
      <c r="JJ37" s="318"/>
      <c r="JK37" s="318"/>
      <c r="JL37" s="318"/>
      <c r="JM37" s="318"/>
    </row>
    <row r="38" spans="1:273" s="319" customFormat="1" ht="16.5">
      <c r="A38" s="308" t="s">
        <v>182</v>
      </c>
      <c r="B38" s="317">
        <v>117</v>
      </c>
      <c r="C38" s="317">
        <v>91</v>
      </c>
      <c r="D38" s="317">
        <v>58</v>
      </c>
      <c r="E38" s="317">
        <v>76</v>
      </c>
      <c r="F38" s="317">
        <v>137</v>
      </c>
      <c r="G38" s="317">
        <v>53</v>
      </c>
      <c r="H38" s="317">
        <v>26</v>
      </c>
      <c r="I38" s="317">
        <v>39</v>
      </c>
      <c r="J38" s="317">
        <v>51</v>
      </c>
      <c r="K38" s="317">
        <v>63</v>
      </c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4"/>
      <c r="BI38" s="314"/>
      <c r="BJ38" s="314"/>
      <c r="BK38" s="314"/>
      <c r="BL38" s="314"/>
      <c r="BM38" s="314"/>
      <c r="BN38" s="314"/>
      <c r="BO38" s="314"/>
      <c r="BP38" s="314"/>
      <c r="BQ38" s="314"/>
      <c r="BR38" s="314"/>
      <c r="BS38" s="314"/>
      <c r="BT38" s="314"/>
      <c r="BU38" s="314"/>
      <c r="BV38" s="314"/>
      <c r="BW38" s="314"/>
      <c r="BX38" s="314"/>
      <c r="BY38" s="314"/>
      <c r="BZ38" s="314"/>
      <c r="CA38" s="314"/>
      <c r="CB38" s="314"/>
      <c r="CC38" s="314"/>
      <c r="CD38" s="314"/>
      <c r="CE38" s="314"/>
      <c r="CF38" s="314"/>
      <c r="CG38" s="314"/>
      <c r="CH38" s="314"/>
      <c r="CI38" s="314"/>
      <c r="CJ38" s="314"/>
      <c r="CK38" s="314"/>
      <c r="CL38" s="314"/>
      <c r="CM38" s="314"/>
      <c r="CN38" s="314"/>
      <c r="CO38" s="314"/>
      <c r="CP38" s="314"/>
      <c r="CQ38" s="314"/>
      <c r="CR38" s="314"/>
      <c r="CS38" s="314"/>
      <c r="CT38" s="314"/>
      <c r="CU38" s="314"/>
      <c r="CV38" s="314"/>
      <c r="CW38" s="314"/>
      <c r="CX38" s="314"/>
      <c r="CY38" s="314"/>
      <c r="CZ38" s="314"/>
      <c r="DA38" s="314"/>
      <c r="DB38" s="314"/>
      <c r="DC38" s="314"/>
      <c r="DD38" s="314"/>
      <c r="DE38" s="314"/>
      <c r="DF38" s="314"/>
      <c r="DG38" s="314"/>
      <c r="DH38" s="314"/>
      <c r="DI38" s="314"/>
      <c r="DJ38" s="314"/>
      <c r="DK38" s="314"/>
      <c r="DL38" s="314"/>
      <c r="DM38" s="314"/>
      <c r="DN38" s="314"/>
      <c r="DO38" s="314"/>
      <c r="DP38" s="314"/>
      <c r="DQ38" s="314"/>
      <c r="DR38" s="314"/>
      <c r="DS38" s="314"/>
      <c r="DT38" s="314"/>
      <c r="DU38" s="314"/>
      <c r="DV38" s="314"/>
      <c r="DW38" s="314"/>
      <c r="DX38" s="314"/>
      <c r="DY38" s="314"/>
      <c r="DZ38" s="314"/>
      <c r="EA38" s="314"/>
      <c r="EB38" s="314"/>
      <c r="EC38" s="314"/>
      <c r="ED38" s="314"/>
      <c r="EE38" s="314"/>
      <c r="EF38" s="314"/>
      <c r="EG38" s="314"/>
      <c r="EH38" s="314"/>
      <c r="EI38" s="314"/>
      <c r="EJ38" s="314"/>
      <c r="EK38" s="314"/>
      <c r="EL38" s="314"/>
      <c r="EM38" s="314"/>
      <c r="EN38" s="314"/>
      <c r="EO38" s="314"/>
      <c r="EP38" s="314"/>
      <c r="EQ38" s="314"/>
      <c r="ER38" s="314"/>
      <c r="ES38" s="314"/>
      <c r="ET38" s="314"/>
      <c r="EU38" s="314"/>
      <c r="EV38" s="314"/>
      <c r="EW38" s="314"/>
      <c r="EX38" s="314"/>
      <c r="EY38" s="314"/>
      <c r="EZ38" s="314"/>
      <c r="FA38" s="314"/>
      <c r="FB38" s="314"/>
      <c r="FC38" s="314"/>
      <c r="FD38" s="314"/>
      <c r="FE38" s="314"/>
      <c r="FF38" s="314"/>
      <c r="FG38" s="314"/>
      <c r="FH38" s="314"/>
      <c r="FI38" s="314"/>
      <c r="FJ38" s="314"/>
      <c r="FK38" s="314"/>
      <c r="FL38" s="314"/>
      <c r="FM38" s="314"/>
      <c r="FN38" s="314"/>
      <c r="FO38" s="314"/>
      <c r="FP38" s="314"/>
      <c r="FQ38" s="314"/>
      <c r="FR38" s="314"/>
      <c r="FS38" s="314"/>
      <c r="FT38" s="314"/>
      <c r="FU38" s="314"/>
      <c r="FV38" s="314"/>
      <c r="FW38" s="314"/>
      <c r="FX38" s="314"/>
      <c r="FY38" s="314"/>
      <c r="FZ38" s="314"/>
      <c r="GA38" s="314"/>
      <c r="GB38" s="314"/>
      <c r="GC38" s="314"/>
      <c r="GD38" s="314"/>
      <c r="GE38" s="314"/>
      <c r="GF38" s="314"/>
      <c r="GG38" s="314"/>
      <c r="GH38" s="314"/>
      <c r="GI38" s="314"/>
      <c r="GJ38" s="314"/>
      <c r="GK38" s="314"/>
      <c r="GL38" s="314"/>
      <c r="GM38" s="314"/>
      <c r="GN38" s="314"/>
      <c r="GO38" s="314"/>
      <c r="GP38" s="314"/>
      <c r="GQ38" s="314"/>
      <c r="GR38" s="314"/>
      <c r="GS38" s="314"/>
      <c r="GT38" s="314"/>
      <c r="GU38" s="314"/>
      <c r="GV38" s="314"/>
      <c r="GW38" s="314"/>
      <c r="GX38" s="314"/>
      <c r="GY38" s="314"/>
      <c r="GZ38" s="314"/>
      <c r="HA38" s="314"/>
      <c r="HB38" s="314"/>
      <c r="HC38" s="314"/>
      <c r="HD38" s="314"/>
      <c r="HE38" s="314"/>
      <c r="HF38" s="314"/>
      <c r="HG38" s="314"/>
      <c r="HH38" s="314"/>
      <c r="HI38" s="314"/>
      <c r="HJ38" s="314"/>
      <c r="HK38" s="314"/>
      <c r="HL38" s="314"/>
      <c r="HM38" s="314"/>
      <c r="HN38" s="314"/>
      <c r="HO38" s="314"/>
      <c r="HP38" s="314"/>
      <c r="HQ38" s="314"/>
      <c r="HR38" s="314"/>
      <c r="HS38" s="314"/>
      <c r="HT38" s="314"/>
      <c r="HU38" s="314"/>
      <c r="HV38" s="314"/>
      <c r="HW38" s="314"/>
      <c r="HX38" s="314"/>
      <c r="HY38" s="314"/>
      <c r="HZ38" s="314"/>
      <c r="IA38" s="314"/>
      <c r="IB38" s="314"/>
      <c r="IC38" s="314"/>
      <c r="ID38" s="314"/>
      <c r="IE38" s="314"/>
      <c r="IF38" s="314"/>
      <c r="IG38" s="314"/>
      <c r="IH38" s="314"/>
      <c r="II38" s="314"/>
      <c r="IJ38" s="314"/>
      <c r="IK38" s="314"/>
      <c r="IL38" s="314"/>
      <c r="IM38" s="314"/>
      <c r="IN38" s="314"/>
      <c r="IO38" s="314"/>
      <c r="IP38" s="314"/>
      <c r="IQ38" s="314"/>
      <c r="IR38" s="314"/>
      <c r="IS38" s="314"/>
      <c r="IT38" s="314"/>
      <c r="IU38" s="314"/>
      <c r="IV38" s="314"/>
      <c r="IW38" s="314"/>
      <c r="IX38" s="314"/>
      <c r="IY38" s="314"/>
      <c r="IZ38" s="314"/>
      <c r="JA38" s="314"/>
      <c r="JB38" s="314"/>
      <c r="JC38" s="320"/>
    </row>
    <row r="39" spans="1:273" s="319" customFormat="1" ht="16.5">
      <c r="A39" s="308" t="s">
        <v>216</v>
      </c>
      <c r="B39" s="317">
        <v>36</v>
      </c>
      <c r="C39" s="317">
        <v>19</v>
      </c>
      <c r="D39" s="317">
        <v>34</v>
      </c>
      <c r="E39" s="317">
        <v>20</v>
      </c>
      <c r="F39" s="317">
        <v>16</v>
      </c>
      <c r="G39" s="317">
        <v>9</v>
      </c>
      <c r="H39" s="317">
        <v>16</v>
      </c>
      <c r="I39" s="317">
        <v>31</v>
      </c>
      <c r="J39" s="317">
        <v>21</v>
      </c>
      <c r="K39" s="317">
        <v>39</v>
      </c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4"/>
      <c r="BI39" s="314"/>
      <c r="BJ39" s="314"/>
      <c r="BK39" s="314"/>
      <c r="BL39" s="314"/>
      <c r="BM39" s="314"/>
      <c r="BN39" s="314"/>
      <c r="BO39" s="314"/>
      <c r="BP39" s="314"/>
      <c r="BQ39" s="314"/>
      <c r="BR39" s="314"/>
      <c r="BS39" s="314"/>
      <c r="BT39" s="314"/>
      <c r="BU39" s="314"/>
      <c r="BV39" s="314"/>
      <c r="BW39" s="314"/>
      <c r="BX39" s="314"/>
      <c r="BY39" s="314"/>
      <c r="BZ39" s="314"/>
      <c r="CA39" s="314"/>
      <c r="CB39" s="314"/>
      <c r="CC39" s="314"/>
      <c r="CD39" s="314"/>
      <c r="CE39" s="314"/>
      <c r="CF39" s="314"/>
      <c r="CG39" s="314"/>
      <c r="CH39" s="314"/>
      <c r="CI39" s="314"/>
      <c r="CJ39" s="314"/>
      <c r="CK39" s="314"/>
      <c r="CL39" s="314"/>
      <c r="CM39" s="314"/>
      <c r="CN39" s="314"/>
      <c r="CO39" s="314"/>
      <c r="CP39" s="314"/>
      <c r="CQ39" s="314"/>
      <c r="CR39" s="314"/>
      <c r="CS39" s="314"/>
      <c r="CT39" s="314"/>
      <c r="CU39" s="314"/>
      <c r="CV39" s="314"/>
      <c r="CW39" s="314"/>
      <c r="CX39" s="314"/>
      <c r="CY39" s="314"/>
      <c r="CZ39" s="314"/>
      <c r="DA39" s="314"/>
      <c r="DB39" s="314"/>
      <c r="DC39" s="314"/>
      <c r="DD39" s="314"/>
      <c r="DE39" s="314"/>
      <c r="DF39" s="314"/>
      <c r="DG39" s="314"/>
      <c r="DH39" s="314"/>
      <c r="DI39" s="314"/>
      <c r="DJ39" s="314"/>
      <c r="DK39" s="314"/>
      <c r="DL39" s="314"/>
      <c r="DM39" s="314"/>
      <c r="DN39" s="314"/>
      <c r="DO39" s="314"/>
      <c r="DP39" s="314"/>
      <c r="DQ39" s="314"/>
      <c r="DR39" s="314"/>
      <c r="DS39" s="314"/>
      <c r="DT39" s="314"/>
      <c r="DU39" s="314"/>
      <c r="DV39" s="314"/>
      <c r="DW39" s="314"/>
      <c r="DX39" s="314"/>
      <c r="DY39" s="314"/>
      <c r="DZ39" s="314"/>
      <c r="EA39" s="314"/>
      <c r="EB39" s="314"/>
      <c r="EC39" s="314"/>
      <c r="ED39" s="314"/>
      <c r="EE39" s="314"/>
      <c r="EF39" s="314"/>
      <c r="EG39" s="314"/>
      <c r="EH39" s="314"/>
      <c r="EI39" s="314"/>
      <c r="EJ39" s="314"/>
      <c r="EK39" s="314"/>
      <c r="EL39" s="314"/>
      <c r="EM39" s="314"/>
      <c r="EN39" s="314"/>
      <c r="EO39" s="314"/>
      <c r="EP39" s="314"/>
      <c r="EQ39" s="314"/>
      <c r="ER39" s="314"/>
      <c r="ES39" s="314"/>
      <c r="ET39" s="314"/>
      <c r="EU39" s="314"/>
      <c r="EV39" s="314"/>
      <c r="EW39" s="314"/>
      <c r="EX39" s="314"/>
      <c r="EY39" s="314"/>
      <c r="EZ39" s="314"/>
      <c r="FA39" s="314"/>
      <c r="FB39" s="314"/>
      <c r="FC39" s="314"/>
      <c r="FD39" s="314"/>
      <c r="FE39" s="314"/>
      <c r="FF39" s="314"/>
      <c r="FG39" s="314"/>
      <c r="FH39" s="314"/>
      <c r="FI39" s="314"/>
      <c r="FJ39" s="314"/>
      <c r="FK39" s="314"/>
      <c r="FL39" s="314"/>
      <c r="FM39" s="314"/>
      <c r="FN39" s="314"/>
      <c r="FO39" s="314"/>
      <c r="FP39" s="314"/>
      <c r="FQ39" s="314"/>
      <c r="FR39" s="314"/>
      <c r="FS39" s="314"/>
      <c r="FT39" s="314"/>
      <c r="FU39" s="314"/>
      <c r="FV39" s="314"/>
      <c r="FW39" s="314"/>
      <c r="FX39" s="314"/>
      <c r="FY39" s="314"/>
      <c r="FZ39" s="314"/>
      <c r="GA39" s="314"/>
      <c r="GB39" s="314"/>
      <c r="GC39" s="314"/>
      <c r="GD39" s="314"/>
      <c r="GE39" s="314"/>
      <c r="GF39" s="314"/>
      <c r="GG39" s="314"/>
      <c r="GH39" s="314"/>
      <c r="GI39" s="314"/>
      <c r="GJ39" s="314"/>
      <c r="GK39" s="314"/>
      <c r="GL39" s="314"/>
      <c r="GM39" s="314"/>
      <c r="GN39" s="314"/>
      <c r="GO39" s="314"/>
      <c r="GP39" s="314"/>
      <c r="GQ39" s="314"/>
      <c r="GR39" s="314"/>
      <c r="GS39" s="314"/>
      <c r="GT39" s="314"/>
      <c r="GU39" s="314"/>
      <c r="GV39" s="314"/>
      <c r="GW39" s="314"/>
      <c r="GX39" s="314"/>
      <c r="GY39" s="314"/>
      <c r="GZ39" s="314"/>
      <c r="HA39" s="314"/>
      <c r="HB39" s="314"/>
      <c r="HC39" s="314"/>
      <c r="HD39" s="314"/>
      <c r="HE39" s="314"/>
      <c r="HF39" s="314"/>
      <c r="HG39" s="314"/>
      <c r="HH39" s="314"/>
      <c r="HI39" s="314"/>
      <c r="HJ39" s="314"/>
      <c r="HK39" s="314"/>
      <c r="HL39" s="314"/>
      <c r="HM39" s="314"/>
      <c r="HN39" s="314"/>
      <c r="HO39" s="314"/>
      <c r="HP39" s="314"/>
      <c r="HQ39" s="314"/>
      <c r="HR39" s="314"/>
      <c r="HS39" s="314"/>
      <c r="HT39" s="314"/>
      <c r="HU39" s="314"/>
      <c r="HV39" s="314"/>
      <c r="HW39" s="314"/>
      <c r="HX39" s="314"/>
      <c r="HY39" s="314"/>
      <c r="HZ39" s="314"/>
      <c r="IA39" s="314"/>
      <c r="IB39" s="314"/>
      <c r="IC39" s="314"/>
      <c r="ID39" s="314"/>
      <c r="IE39" s="314"/>
      <c r="IF39" s="314"/>
      <c r="IG39" s="314"/>
      <c r="IH39" s="314"/>
      <c r="II39" s="314"/>
      <c r="IJ39" s="314"/>
      <c r="IK39" s="314"/>
      <c r="IL39" s="314"/>
      <c r="IM39" s="314"/>
      <c r="IN39" s="314"/>
      <c r="IO39" s="314"/>
      <c r="IP39" s="314"/>
      <c r="IQ39" s="314"/>
      <c r="IR39" s="314"/>
      <c r="IS39" s="314"/>
      <c r="IT39" s="314"/>
      <c r="IU39" s="314"/>
      <c r="IV39" s="314"/>
      <c r="IW39" s="314"/>
      <c r="IX39" s="314"/>
      <c r="IY39" s="314"/>
      <c r="IZ39" s="314"/>
      <c r="JA39" s="314"/>
      <c r="JB39" s="314"/>
      <c r="JC39" s="320"/>
    </row>
    <row r="40" spans="1:273" s="319" customFormat="1" ht="16.5">
      <c r="A40" s="308" t="s">
        <v>181</v>
      </c>
      <c r="B40" s="321">
        <v>15</v>
      </c>
      <c r="C40" s="321">
        <v>36</v>
      </c>
      <c r="D40" s="321">
        <v>38</v>
      </c>
      <c r="E40" s="321">
        <v>22</v>
      </c>
      <c r="F40" s="317">
        <v>9</v>
      </c>
      <c r="G40" s="317">
        <v>6</v>
      </c>
      <c r="H40" s="317">
        <v>15</v>
      </c>
      <c r="I40" s="317">
        <v>15</v>
      </c>
      <c r="J40" s="317">
        <v>23</v>
      </c>
      <c r="K40" s="317">
        <v>13</v>
      </c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4"/>
      <c r="BI40" s="314"/>
      <c r="BJ40" s="314"/>
      <c r="BK40" s="314"/>
      <c r="BL40" s="314"/>
      <c r="BM40" s="314"/>
      <c r="BN40" s="314"/>
      <c r="BO40" s="314"/>
      <c r="BP40" s="314"/>
      <c r="BQ40" s="314"/>
      <c r="BR40" s="314"/>
      <c r="BS40" s="314"/>
      <c r="BT40" s="314"/>
      <c r="BU40" s="314"/>
      <c r="BV40" s="314"/>
      <c r="BW40" s="314"/>
      <c r="BX40" s="314"/>
      <c r="BY40" s="314"/>
      <c r="BZ40" s="314"/>
      <c r="CA40" s="314"/>
      <c r="CB40" s="314"/>
      <c r="CC40" s="314"/>
      <c r="CD40" s="314"/>
      <c r="CE40" s="314"/>
      <c r="CF40" s="314"/>
      <c r="CG40" s="314"/>
      <c r="CH40" s="314"/>
      <c r="CI40" s="314"/>
      <c r="CJ40" s="314"/>
      <c r="CK40" s="314"/>
      <c r="CL40" s="314"/>
      <c r="CM40" s="314"/>
      <c r="CN40" s="314"/>
      <c r="CO40" s="314"/>
      <c r="CP40" s="314"/>
      <c r="CQ40" s="314"/>
      <c r="CR40" s="314"/>
      <c r="CS40" s="314"/>
      <c r="CT40" s="314"/>
      <c r="CU40" s="314"/>
      <c r="CV40" s="314"/>
      <c r="CW40" s="314"/>
      <c r="CX40" s="314"/>
      <c r="CY40" s="314"/>
      <c r="CZ40" s="314"/>
      <c r="DA40" s="314"/>
      <c r="DB40" s="314"/>
      <c r="DC40" s="314"/>
      <c r="DD40" s="314"/>
      <c r="DE40" s="314"/>
      <c r="DF40" s="314"/>
      <c r="DG40" s="314"/>
      <c r="DH40" s="314"/>
      <c r="DI40" s="314"/>
      <c r="DJ40" s="314"/>
      <c r="DK40" s="314"/>
      <c r="DL40" s="314"/>
      <c r="DM40" s="314"/>
      <c r="DN40" s="314"/>
      <c r="DO40" s="314"/>
      <c r="DP40" s="314"/>
      <c r="DQ40" s="314"/>
      <c r="DR40" s="314"/>
      <c r="DS40" s="314"/>
      <c r="DT40" s="314"/>
      <c r="DU40" s="314"/>
      <c r="DV40" s="314"/>
      <c r="DW40" s="314"/>
      <c r="DX40" s="314"/>
      <c r="DY40" s="314"/>
      <c r="DZ40" s="314"/>
      <c r="EA40" s="314"/>
      <c r="EB40" s="314"/>
      <c r="EC40" s="314"/>
      <c r="ED40" s="314"/>
      <c r="EE40" s="314"/>
      <c r="EF40" s="314"/>
      <c r="EG40" s="314"/>
      <c r="EH40" s="314"/>
      <c r="EI40" s="314"/>
      <c r="EJ40" s="314"/>
      <c r="EK40" s="314"/>
      <c r="EL40" s="314"/>
      <c r="EM40" s="314"/>
      <c r="EN40" s="314"/>
      <c r="EO40" s="314"/>
      <c r="EP40" s="314"/>
      <c r="EQ40" s="314"/>
      <c r="ER40" s="314"/>
      <c r="ES40" s="314"/>
      <c r="ET40" s="314"/>
      <c r="EU40" s="314"/>
      <c r="EV40" s="314"/>
      <c r="EW40" s="314"/>
      <c r="EX40" s="314"/>
      <c r="EY40" s="314"/>
      <c r="EZ40" s="314"/>
      <c r="FA40" s="314"/>
      <c r="FB40" s="314"/>
      <c r="FC40" s="314"/>
      <c r="FD40" s="314"/>
      <c r="FE40" s="314"/>
      <c r="FF40" s="314"/>
      <c r="FG40" s="314"/>
      <c r="FH40" s="314"/>
      <c r="FI40" s="314"/>
      <c r="FJ40" s="314"/>
      <c r="FK40" s="314"/>
      <c r="FL40" s="314"/>
      <c r="FM40" s="314"/>
      <c r="FN40" s="314"/>
      <c r="FO40" s="314"/>
      <c r="FP40" s="314"/>
      <c r="FQ40" s="314"/>
      <c r="FR40" s="314"/>
      <c r="FS40" s="314"/>
      <c r="FT40" s="314"/>
      <c r="FU40" s="314"/>
      <c r="FV40" s="314"/>
      <c r="FW40" s="314"/>
      <c r="FX40" s="314"/>
      <c r="FY40" s="314"/>
      <c r="FZ40" s="314"/>
      <c r="GA40" s="314"/>
      <c r="GB40" s="314"/>
      <c r="GC40" s="314"/>
      <c r="GD40" s="314"/>
      <c r="GE40" s="314"/>
      <c r="GF40" s="314"/>
      <c r="GG40" s="314"/>
      <c r="GH40" s="314"/>
      <c r="GI40" s="314"/>
      <c r="GJ40" s="314"/>
      <c r="GK40" s="314"/>
      <c r="GL40" s="314"/>
      <c r="GM40" s="314"/>
      <c r="GN40" s="314"/>
      <c r="GO40" s="314"/>
      <c r="GP40" s="314"/>
      <c r="GQ40" s="314"/>
      <c r="GR40" s="314"/>
      <c r="GS40" s="314"/>
      <c r="GT40" s="314"/>
      <c r="GU40" s="314"/>
      <c r="GV40" s="314"/>
      <c r="GW40" s="314"/>
      <c r="GX40" s="314"/>
      <c r="GY40" s="314"/>
      <c r="GZ40" s="314"/>
      <c r="HA40" s="314"/>
      <c r="HB40" s="314"/>
      <c r="HC40" s="314"/>
      <c r="HD40" s="314"/>
      <c r="HE40" s="314"/>
      <c r="HF40" s="314"/>
      <c r="HG40" s="314"/>
      <c r="HH40" s="314"/>
      <c r="HI40" s="314"/>
      <c r="HJ40" s="314"/>
      <c r="HK40" s="314"/>
      <c r="HL40" s="314"/>
      <c r="HM40" s="314"/>
      <c r="HN40" s="314"/>
      <c r="HO40" s="314"/>
      <c r="HP40" s="314"/>
      <c r="HQ40" s="314"/>
      <c r="HR40" s="314"/>
      <c r="HS40" s="314"/>
      <c r="HT40" s="314"/>
      <c r="HU40" s="314"/>
      <c r="HV40" s="314"/>
      <c r="HW40" s="314"/>
      <c r="HX40" s="314"/>
      <c r="HY40" s="314"/>
      <c r="HZ40" s="314"/>
      <c r="IA40" s="314"/>
      <c r="IB40" s="314"/>
      <c r="IC40" s="314"/>
      <c r="ID40" s="314"/>
      <c r="IE40" s="314"/>
      <c r="IF40" s="314"/>
      <c r="IG40" s="314"/>
      <c r="IH40" s="314"/>
      <c r="II40" s="314"/>
      <c r="IJ40" s="314"/>
      <c r="IK40" s="314"/>
      <c r="IL40" s="314"/>
      <c r="IM40" s="314"/>
      <c r="IN40" s="314"/>
      <c r="IO40" s="314"/>
      <c r="IP40" s="314"/>
      <c r="IQ40" s="314"/>
      <c r="IR40" s="314"/>
      <c r="IS40" s="314"/>
      <c r="IT40" s="314"/>
      <c r="IU40" s="314"/>
      <c r="IV40" s="314"/>
      <c r="IW40" s="314"/>
      <c r="IX40" s="314"/>
      <c r="IY40" s="314"/>
      <c r="IZ40" s="314"/>
      <c r="JA40" s="314"/>
      <c r="JB40" s="314"/>
      <c r="JC40" s="320"/>
    </row>
    <row r="41" spans="1:273" s="319" customFormat="1" ht="16.5">
      <c r="A41" s="308" t="s">
        <v>220</v>
      </c>
      <c r="B41" s="321">
        <v>6</v>
      </c>
      <c r="C41" s="321">
        <v>22</v>
      </c>
      <c r="D41" s="321">
        <v>14</v>
      </c>
      <c r="E41" s="321">
        <v>24</v>
      </c>
      <c r="F41" s="317">
        <v>11</v>
      </c>
      <c r="G41" s="317">
        <v>32</v>
      </c>
      <c r="H41" s="317">
        <v>8</v>
      </c>
      <c r="I41" s="317">
        <v>12</v>
      </c>
      <c r="J41" s="317">
        <v>2</v>
      </c>
      <c r="K41" s="317">
        <v>12</v>
      </c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304"/>
      <c r="BX41" s="304"/>
      <c r="BY41" s="304"/>
      <c r="BZ41" s="304"/>
      <c r="CA41" s="304"/>
      <c r="CB41" s="304"/>
      <c r="CC41" s="304"/>
      <c r="CD41" s="304"/>
      <c r="CE41" s="304"/>
      <c r="CF41" s="304"/>
      <c r="CG41" s="304"/>
      <c r="CH41" s="304"/>
      <c r="CI41" s="304"/>
      <c r="CJ41" s="304"/>
      <c r="CK41" s="304"/>
      <c r="CL41" s="304"/>
      <c r="CM41" s="304"/>
      <c r="CN41" s="304"/>
      <c r="CO41" s="304"/>
      <c r="CP41" s="304"/>
      <c r="CQ41" s="304"/>
      <c r="CR41" s="304"/>
      <c r="CS41" s="304"/>
      <c r="CT41" s="304"/>
      <c r="CU41" s="304"/>
      <c r="CV41" s="304"/>
      <c r="CW41" s="304"/>
      <c r="CX41" s="304"/>
      <c r="CY41" s="304"/>
      <c r="CZ41" s="304"/>
      <c r="DA41" s="304"/>
      <c r="DB41" s="304"/>
      <c r="DC41" s="304"/>
      <c r="DD41" s="304"/>
      <c r="DE41" s="304"/>
      <c r="DF41" s="304"/>
      <c r="DG41" s="304"/>
      <c r="DH41" s="304"/>
      <c r="DI41" s="304"/>
      <c r="DJ41" s="304"/>
      <c r="DK41" s="304"/>
      <c r="DL41" s="304"/>
      <c r="DM41" s="304"/>
      <c r="DN41" s="304"/>
      <c r="DO41" s="304"/>
      <c r="DP41" s="304"/>
      <c r="DQ41" s="304"/>
      <c r="DR41" s="304"/>
      <c r="DS41" s="304"/>
      <c r="DT41" s="304"/>
      <c r="DU41" s="304"/>
      <c r="DV41" s="304"/>
      <c r="DW41" s="304"/>
      <c r="DX41" s="304"/>
      <c r="DY41" s="304"/>
      <c r="DZ41" s="304"/>
      <c r="EA41" s="304"/>
      <c r="EB41" s="304"/>
      <c r="EC41" s="304"/>
      <c r="ED41" s="304"/>
      <c r="EE41" s="304"/>
      <c r="EF41" s="304"/>
      <c r="EG41" s="304"/>
      <c r="EH41" s="304"/>
      <c r="EI41" s="304"/>
      <c r="EJ41" s="304"/>
      <c r="EK41" s="304"/>
      <c r="EL41" s="304"/>
      <c r="EM41" s="304"/>
      <c r="EN41" s="304"/>
      <c r="EO41" s="304"/>
      <c r="EP41" s="304"/>
      <c r="EQ41" s="304"/>
      <c r="ER41" s="304"/>
      <c r="ES41" s="304"/>
      <c r="ET41" s="304"/>
      <c r="EU41" s="304"/>
      <c r="EV41" s="304"/>
      <c r="EW41" s="304"/>
      <c r="EX41" s="304"/>
      <c r="EY41" s="304"/>
      <c r="EZ41" s="304"/>
      <c r="FA41" s="304"/>
      <c r="FB41" s="304"/>
      <c r="FC41" s="304"/>
      <c r="FD41" s="304"/>
      <c r="FE41" s="304"/>
      <c r="FF41" s="304"/>
      <c r="FG41" s="304"/>
      <c r="FH41" s="304"/>
      <c r="FI41" s="304"/>
      <c r="FJ41" s="304"/>
      <c r="FK41" s="304"/>
      <c r="FL41" s="304"/>
      <c r="FM41" s="304"/>
      <c r="FN41" s="304"/>
      <c r="FO41" s="304"/>
      <c r="FP41" s="304"/>
      <c r="FQ41" s="304"/>
      <c r="FR41" s="304"/>
      <c r="FS41" s="304"/>
      <c r="FT41" s="304"/>
      <c r="FU41" s="304"/>
      <c r="FV41" s="304"/>
      <c r="FW41" s="304"/>
      <c r="FX41" s="304"/>
      <c r="FY41" s="304"/>
      <c r="FZ41" s="304"/>
      <c r="GA41" s="304"/>
      <c r="GB41" s="304"/>
      <c r="GC41" s="304"/>
      <c r="GD41" s="304"/>
      <c r="GE41" s="304"/>
      <c r="GF41" s="304"/>
      <c r="GG41" s="304"/>
      <c r="GH41" s="304"/>
      <c r="GI41" s="304"/>
      <c r="GJ41" s="304"/>
      <c r="GK41" s="304"/>
      <c r="GL41" s="304"/>
      <c r="GM41" s="304"/>
      <c r="GN41" s="304"/>
      <c r="GO41" s="304"/>
      <c r="GP41" s="304"/>
      <c r="GQ41" s="304"/>
      <c r="GR41" s="304"/>
      <c r="GS41" s="304"/>
      <c r="GT41" s="304"/>
      <c r="GU41" s="304"/>
      <c r="GV41" s="304"/>
      <c r="GW41" s="304"/>
      <c r="GX41" s="304"/>
      <c r="GY41" s="304"/>
      <c r="GZ41" s="304"/>
      <c r="HA41" s="304"/>
      <c r="HB41" s="304"/>
      <c r="HC41" s="304"/>
      <c r="HD41" s="304"/>
      <c r="HE41" s="304"/>
      <c r="HF41" s="304"/>
      <c r="HG41" s="304"/>
      <c r="HH41" s="304"/>
      <c r="HI41" s="304"/>
      <c r="HJ41" s="304"/>
      <c r="HK41" s="304"/>
      <c r="HL41" s="304"/>
      <c r="HM41" s="304"/>
      <c r="HN41" s="304"/>
      <c r="HO41" s="304"/>
      <c r="HP41" s="304"/>
      <c r="HQ41" s="304"/>
      <c r="HR41" s="304"/>
      <c r="HS41" s="304"/>
      <c r="HT41" s="304"/>
      <c r="HU41" s="304"/>
      <c r="HV41" s="304"/>
      <c r="HW41" s="304"/>
      <c r="HX41" s="304"/>
      <c r="HY41" s="304"/>
      <c r="HZ41" s="304"/>
      <c r="IA41" s="304"/>
      <c r="IB41" s="304"/>
      <c r="IC41" s="304"/>
      <c r="ID41" s="304"/>
      <c r="IE41" s="304"/>
      <c r="IF41" s="304"/>
      <c r="IG41" s="304"/>
      <c r="IH41" s="304"/>
      <c r="II41" s="304"/>
      <c r="IJ41" s="304"/>
      <c r="IK41" s="304"/>
      <c r="IL41" s="304"/>
      <c r="IM41" s="304"/>
      <c r="IN41" s="304"/>
      <c r="IO41" s="304"/>
      <c r="IP41" s="304"/>
      <c r="IQ41" s="304"/>
      <c r="IR41" s="304"/>
      <c r="IS41" s="304"/>
      <c r="IT41" s="304"/>
      <c r="IU41" s="304"/>
      <c r="IV41" s="304"/>
      <c r="IW41" s="304"/>
      <c r="IX41" s="304"/>
      <c r="IY41" s="304"/>
      <c r="IZ41" s="304"/>
      <c r="JA41" s="304"/>
      <c r="JB41" s="304"/>
      <c r="JC41" s="311"/>
      <c r="JD41" s="318"/>
      <c r="JE41" s="318"/>
      <c r="JF41" s="318"/>
      <c r="JG41" s="318"/>
      <c r="JH41" s="318"/>
      <c r="JI41" s="318"/>
      <c r="JJ41" s="318"/>
      <c r="JK41" s="318"/>
      <c r="JL41" s="318"/>
      <c r="JM41" s="318"/>
    </row>
    <row r="42" spans="1:273" s="319" customFormat="1" ht="16.5">
      <c r="A42" s="308" t="s">
        <v>177</v>
      </c>
      <c r="B42" s="321">
        <v>14</v>
      </c>
      <c r="C42" s="321">
        <v>47</v>
      </c>
      <c r="D42" s="321">
        <v>31</v>
      </c>
      <c r="E42" s="321">
        <v>27</v>
      </c>
      <c r="F42" s="317">
        <v>20</v>
      </c>
      <c r="G42" s="317">
        <v>8</v>
      </c>
      <c r="H42" s="317">
        <v>10</v>
      </c>
      <c r="I42" s="317">
        <v>6</v>
      </c>
      <c r="J42" s="317">
        <v>6</v>
      </c>
      <c r="K42" s="317">
        <v>6</v>
      </c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4"/>
      <c r="BI42" s="314"/>
      <c r="BJ42" s="314"/>
      <c r="BK42" s="314"/>
      <c r="BL42" s="314"/>
      <c r="BM42" s="314"/>
      <c r="BN42" s="314"/>
      <c r="BO42" s="314"/>
      <c r="BP42" s="314"/>
      <c r="BQ42" s="314"/>
      <c r="BR42" s="314"/>
      <c r="BS42" s="314"/>
      <c r="BT42" s="314"/>
      <c r="BU42" s="314"/>
      <c r="BV42" s="314"/>
      <c r="BW42" s="314"/>
      <c r="BX42" s="314"/>
      <c r="BY42" s="314"/>
      <c r="BZ42" s="314"/>
      <c r="CA42" s="314"/>
      <c r="CB42" s="314"/>
      <c r="CC42" s="314"/>
      <c r="CD42" s="314"/>
      <c r="CE42" s="314"/>
      <c r="CF42" s="314"/>
      <c r="CG42" s="314"/>
      <c r="CH42" s="314"/>
      <c r="CI42" s="314"/>
      <c r="CJ42" s="314"/>
      <c r="CK42" s="314"/>
      <c r="CL42" s="314"/>
      <c r="CM42" s="314"/>
      <c r="CN42" s="314"/>
      <c r="CO42" s="314"/>
      <c r="CP42" s="314"/>
      <c r="CQ42" s="314"/>
      <c r="CR42" s="314"/>
      <c r="CS42" s="314"/>
      <c r="CT42" s="314"/>
      <c r="CU42" s="314"/>
      <c r="CV42" s="314"/>
      <c r="CW42" s="314"/>
      <c r="CX42" s="314"/>
      <c r="CY42" s="314"/>
      <c r="CZ42" s="314"/>
      <c r="DA42" s="314"/>
      <c r="DB42" s="314"/>
      <c r="DC42" s="314"/>
      <c r="DD42" s="314"/>
      <c r="DE42" s="314"/>
      <c r="DF42" s="314"/>
      <c r="DG42" s="314"/>
      <c r="DH42" s="314"/>
      <c r="DI42" s="314"/>
      <c r="DJ42" s="314"/>
      <c r="DK42" s="314"/>
      <c r="DL42" s="314"/>
      <c r="DM42" s="314"/>
      <c r="DN42" s="314"/>
      <c r="DO42" s="314"/>
      <c r="DP42" s="314"/>
      <c r="DQ42" s="314"/>
      <c r="DR42" s="314"/>
      <c r="DS42" s="314"/>
      <c r="DT42" s="314"/>
      <c r="DU42" s="314"/>
      <c r="DV42" s="314"/>
      <c r="DW42" s="314"/>
      <c r="DX42" s="314"/>
      <c r="DY42" s="314"/>
      <c r="DZ42" s="314"/>
      <c r="EA42" s="314"/>
      <c r="EB42" s="314"/>
      <c r="EC42" s="314"/>
      <c r="ED42" s="314"/>
      <c r="EE42" s="314"/>
      <c r="EF42" s="314"/>
      <c r="EG42" s="314"/>
      <c r="EH42" s="314"/>
      <c r="EI42" s="314"/>
      <c r="EJ42" s="314"/>
      <c r="EK42" s="314"/>
      <c r="EL42" s="314"/>
      <c r="EM42" s="314"/>
      <c r="EN42" s="314"/>
      <c r="EO42" s="314"/>
      <c r="EP42" s="314"/>
      <c r="EQ42" s="314"/>
      <c r="ER42" s="314"/>
      <c r="ES42" s="314"/>
      <c r="ET42" s="314"/>
      <c r="EU42" s="314"/>
      <c r="EV42" s="314"/>
      <c r="EW42" s="314"/>
      <c r="EX42" s="314"/>
      <c r="EY42" s="314"/>
      <c r="EZ42" s="314"/>
      <c r="FA42" s="314"/>
      <c r="FB42" s="314"/>
      <c r="FC42" s="314"/>
      <c r="FD42" s="314"/>
      <c r="FE42" s="314"/>
      <c r="FF42" s="314"/>
      <c r="FG42" s="314"/>
      <c r="FH42" s="314"/>
      <c r="FI42" s="314"/>
      <c r="FJ42" s="314"/>
      <c r="FK42" s="314"/>
      <c r="FL42" s="314"/>
      <c r="FM42" s="314"/>
      <c r="FN42" s="314"/>
      <c r="FO42" s="314"/>
      <c r="FP42" s="314"/>
      <c r="FQ42" s="314"/>
      <c r="FR42" s="314"/>
      <c r="FS42" s="314"/>
      <c r="FT42" s="314"/>
      <c r="FU42" s="314"/>
      <c r="FV42" s="314"/>
      <c r="FW42" s="314"/>
      <c r="FX42" s="314"/>
      <c r="FY42" s="314"/>
      <c r="FZ42" s="314"/>
      <c r="GA42" s="314"/>
      <c r="GB42" s="314"/>
      <c r="GC42" s="314"/>
      <c r="GD42" s="314"/>
      <c r="GE42" s="314"/>
      <c r="GF42" s="314"/>
      <c r="GG42" s="314"/>
      <c r="GH42" s="314"/>
      <c r="GI42" s="314"/>
      <c r="GJ42" s="314"/>
      <c r="GK42" s="314"/>
      <c r="GL42" s="314"/>
      <c r="GM42" s="314"/>
      <c r="GN42" s="314"/>
      <c r="GO42" s="314"/>
      <c r="GP42" s="314"/>
      <c r="GQ42" s="314"/>
      <c r="GR42" s="314"/>
      <c r="GS42" s="314"/>
      <c r="GT42" s="314"/>
      <c r="GU42" s="314"/>
      <c r="GV42" s="314"/>
      <c r="GW42" s="314"/>
      <c r="GX42" s="314"/>
      <c r="GY42" s="314"/>
      <c r="GZ42" s="314"/>
      <c r="HA42" s="314"/>
      <c r="HB42" s="314"/>
      <c r="HC42" s="314"/>
      <c r="HD42" s="314"/>
      <c r="HE42" s="314"/>
      <c r="HF42" s="314"/>
      <c r="HG42" s="314"/>
      <c r="HH42" s="314"/>
      <c r="HI42" s="314"/>
      <c r="HJ42" s="314"/>
      <c r="HK42" s="314"/>
      <c r="HL42" s="314"/>
      <c r="HM42" s="314"/>
      <c r="HN42" s="314"/>
      <c r="HO42" s="314"/>
      <c r="HP42" s="314"/>
      <c r="HQ42" s="314"/>
      <c r="HR42" s="314"/>
      <c r="HS42" s="314"/>
      <c r="HT42" s="314"/>
      <c r="HU42" s="314"/>
      <c r="HV42" s="314"/>
      <c r="HW42" s="314"/>
      <c r="HX42" s="314"/>
      <c r="HY42" s="314"/>
      <c r="HZ42" s="314"/>
      <c r="IA42" s="314"/>
      <c r="IB42" s="314"/>
      <c r="IC42" s="314"/>
      <c r="ID42" s="314"/>
      <c r="IE42" s="314"/>
      <c r="IF42" s="314"/>
      <c r="IG42" s="314"/>
      <c r="IH42" s="314"/>
      <c r="II42" s="314"/>
      <c r="IJ42" s="314"/>
      <c r="IK42" s="314"/>
      <c r="IL42" s="314"/>
      <c r="IM42" s="314"/>
      <c r="IN42" s="314"/>
      <c r="IO42" s="314"/>
      <c r="IP42" s="314"/>
      <c r="IQ42" s="314"/>
      <c r="IR42" s="314"/>
      <c r="IS42" s="314"/>
      <c r="IT42" s="314"/>
      <c r="IU42" s="314"/>
      <c r="IV42" s="314"/>
      <c r="IW42" s="314"/>
      <c r="IX42" s="314"/>
      <c r="IY42" s="314"/>
      <c r="IZ42" s="314"/>
      <c r="JA42" s="314"/>
      <c r="JB42" s="314"/>
      <c r="JC42" s="320"/>
    </row>
    <row r="43" spans="1:273" s="319" customFormat="1" ht="16.5">
      <c r="A43" s="308" t="s">
        <v>179</v>
      </c>
      <c r="B43" s="321">
        <v>38</v>
      </c>
      <c r="C43" s="321">
        <v>35</v>
      </c>
      <c r="D43" s="321">
        <v>49</v>
      </c>
      <c r="E43" s="321">
        <v>56</v>
      </c>
      <c r="F43" s="317">
        <v>42</v>
      </c>
      <c r="G43" s="317">
        <v>48</v>
      </c>
      <c r="H43" s="317">
        <v>10</v>
      </c>
      <c r="I43" s="317">
        <v>8</v>
      </c>
      <c r="J43" s="317">
        <v>14</v>
      </c>
      <c r="K43" s="317">
        <v>4</v>
      </c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4"/>
      <c r="BI43" s="314"/>
      <c r="BJ43" s="314"/>
      <c r="BK43" s="314"/>
      <c r="BL43" s="314"/>
      <c r="BM43" s="314"/>
      <c r="BN43" s="314"/>
      <c r="BO43" s="314"/>
      <c r="BP43" s="314"/>
      <c r="BQ43" s="314"/>
      <c r="BR43" s="314"/>
      <c r="BS43" s="314"/>
      <c r="BT43" s="314"/>
      <c r="BU43" s="314"/>
      <c r="BV43" s="314"/>
      <c r="BW43" s="314"/>
      <c r="BX43" s="314"/>
      <c r="BY43" s="314"/>
      <c r="BZ43" s="314"/>
      <c r="CA43" s="314"/>
      <c r="CB43" s="314"/>
      <c r="CC43" s="314"/>
      <c r="CD43" s="314"/>
      <c r="CE43" s="314"/>
      <c r="CF43" s="314"/>
      <c r="CG43" s="314"/>
      <c r="CH43" s="314"/>
      <c r="CI43" s="314"/>
      <c r="CJ43" s="314"/>
      <c r="CK43" s="314"/>
      <c r="CL43" s="314"/>
      <c r="CM43" s="314"/>
      <c r="CN43" s="314"/>
      <c r="CO43" s="314"/>
      <c r="CP43" s="314"/>
      <c r="CQ43" s="314"/>
      <c r="CR43" s="314"/>
      <c r="CS43" s="314"/>
      <c r="CT43" s="314"/>
      <c r="CU43" s="314"/>
      <c r="CV43" s="314"/>
      <c r="CW43" s="314"/>
      <c r="CX43" s="314"/>
      <c r="CY43" s="314"/>
      <c r="CZ43" s="314"/>
      <c r="DA43" s="314"/>
      <c r="DB43" s="314"/>
      <c r="DC43" s="314"/>
      <c r="DD43" s="314"/>
      <c r="DE43" s="314"/>
      <c r="DF43" s="314"/>
      <c r="DG43" s="314"/>
      <c r="DH43" s="314"/>
      <c r="DI43" s="314"/>
      <c r="DJ43" s="314"/>
      <c r="DK43" s="314"/>
      <c r="DL43" s="314"/>
      <c r="DM43" s="314"/>
      <c r="DN43" s="314"/>
      <c r="DO43" s="314"/>
      <c r="DP43" s="314"/>
      <c r="DQ43" s="314"/>
      <c r="DR43" s="314"/>
      <c r="DS43" s="314"/>
      <c r="DT43" s="314"/>
      <c r="DU43" s="314"/>
      <c r="DV43" s="314"/>
      <c r="DW43" s="314"/>
      <c r="DX43" s="314"/>
      <c r="DY43" s="314"/>
      <c r="DZ43" s="314"/>
      <c r="EA43" s="314"/>
      <c r="EB43" s="314"/>
      <c r="EC43" s="314"/>
      <c r="ED43" s="314"/>
      <c r="EE43" s="314"/>
      <c r="EF43" s="314"/>
      <c r="EG43" s="314"/>
      <c r="EH43" s="314"/>
      <c r="EI43" s="314"/>
      <c r="EJ43" s="314"/>
      <c r="EK43" s="314"/>
      <c r="EL43" s="314"/>
      <c r="EM43" s="314"/>
      <c r="EN43" s="314"/>
      <c r="EO43" s="314"/>
      <c r="EP43" s="314"/>
      <c r="EQ43" s="314"/>
      <c r="ER43" s="314"/>
      <c r="ES43" s="314"/>
      <c r="ET43" s="314"/>
      <c r="EU43" s="314"/>
      <c r="EV43" s="314"/>
      <c r="EW43" s="314"/>
      <c r="EX43" s="314"/>
      <c r="EY43" s="314"/>
      <c r="EZ43" s="314"/>
      <c r="FA43" s="314"/>
      <c r="FB43" s="314"/>
      <c r="FC43" s="314"/>
      <c r="FD43" s="314"/>
      <c r="FE43" s="314"/>
      <c r="FF43" s="314"/>
      <c r="FG43" s="314"/>
      <c r="FH43" s="314"/>
      <c r="FI43" s="314"/>
      <c r="FJ43" s="314"/>
      <c r="FK43" s="314"/>
      <c r="FL43" s="314"/>
      <c r="FM43" s="314"/>
      <c r="FN43" s="314"/>
      <c r="FO43" s="314"/>
      <c r="FP43" s="314"/>
      <c r="FQ43" s="314"/>
      <c r="FR43" s="314"/>
      <c r="FS43" s="314"/>
      <c r="FT43" s="314"/>
      <c r="FU43" s="314"/>
      <c r="FV43" s="314"/>
      <c r="FW43" s="314"/>
      <c r="FX43" s="314"/>
      <c r="FY43" s="314"/>
      <c r="FZ43" s="314"/>
      <c r="GA43" s="314"/>
      <c r="GB43" s="314"/>
      <c r="GC43" s="314"/>
      <c r="GD43" s="314"/>
      <c r="GE43" s="314"/>
      <c r="GF43" s="314"/>
      <c r="GG43" s="314"/>
      <c r="GH43" s="314"/>
      <c r="GI43" s="314"/>
      <c r="GJ43" s="314"/>
      <c r="GK43" s="314"/>
      <c r="GL43" s="314"/>
      <c r="GM43" s="314"/>
      <c r="GN43" s="314"/>
      <c r="GO43" s="314"/>
      <c r="GP43" s="314"/>
      <c r="GQ43" s="314"/>
      <c r="GR43" s="314"/>
      <c r="GS43" s="314"/>
      <c r="GT43" s="314"/>
      <c r="GU43" s="314"/>
      <c r="GV43" s="314"/>
      <c r="GW43" s="314"/>
      <c r="GX43" s="314"/>
      <c r="GY43" s="314"/>
      <c r="GZ43" s="314"/>
      <c r="HA43" s="314"/>
      <c r="HB43" s="314"/>
      <c r="HC43" s="314"/>
      <c r="HD43" s="314"/>
      <c r="HE43" s="314"/>
      <c r="HF43" s="314"/>
      <c r="HG43" s="314"/>
      <c r="HH43" s="314"/>
      <c r="HI43" s="314"/>
      <c r="HJ43" s="314"/>
      <c r="HK43" s="314"/>
      <c r="HL43" s="314"/>
      <c r="HM43" s="314"/>
      <c r="HN43" s="314"/>
      <c r="HO43" s="314"/>
      <c r="HP43" s="314"/>
      <c r="HQ43" s="314"/>
      <c r="HR43" s="314"/>
      <c r="HS43" s="314"/>
      <c r="HT43" s="314"/>
      <c r="HU43" s="314"/>
      <c r="HV43" s="314"/>
      <c r="HW43" s="314"/>
      <c r="HX43" s="314"/>
      <c r="HY43" s="314"/>
      <c r="HZ43" s="314"/>
      <c r="IA43" s="314"/>
      <c r="IB43" s="314"/>
      <c r="IC43" s="314"/>
      <c r="ID43" s="314"/>
      <c r="IE43" s="314"/>
      <c r="IF43" s="314"/>
      <c r="IG43" s="314"/>
      <c r="IH43" s="314"/>
      <c r="II43" s="314"/>
      <c r="IJ43" s="314"/>
      <c r="IK43" s="314"/>
      <c r="IL43" s="314"/>
      <c r="IM43" s="314"/>
      <c r="IN43" s="314"/>
      <c r="IO43" s="314"/>
      <c r="IP43" s="314"/>
      <c r="IQ43" s="314"/>
      <c r="IR43" s="314"/>
      <c r="IS43" s="314"/>
      <c r="IT43" s="314"/>
      <c r="IU43" s="314"/>
      <c r="IV43" s="314"/>
      <c r="IW43" s="314"/>
      <c r="IX43" s="314"/>
      <c r="IY43" s="314"/>
      <c r="IZ43" s="314"/>
      <c r="JA43" s="314"/>
      <c r="JB43" s="314"/>
      <c r="JC43" s="320"/>
    </row>
    <row r="44" spans="1:273" s="319" customFormat="1" ht="16.5">
      <c r="A44" s="308" t="s">
        <v>217</v>
      </c>
      <c r="B44" s="321">
        <v>1</v>
      </c>
      <c r="C44" s="321">
        <v>14</v>
      </c>
      <c r="D44" s="321">
        <v>7</v>
      </c>
      <c r="E44" s="321">
        <v>4</v>
      </c>
      <c r="F44" s="317">
        <v>6</v>
      </c>
      <c r="G44" s="317" t="s">
        <v>80</v>
      </c>
      <c r="H44" s="317">
        <v>2</v>
      </c>
      <c r="I44" s="317">
        <v>8</v>
      </c>
      <c r="J44" s="317">
        <v>10</v>
      </c>
      <c r="K44" s="317">
        <v>2</v>
      </c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4"/>
      <c r="BI44" s="314"/>
      <c r="BJ44" s="314"/>
      <c r="BK44" s="314"/>
      <c r="BL44" s="314"/>
      <c r="BM44" s="314"/>
      <c r="BN44" s="314"/>
      <c r="BO44" s="314"/>
      <c r="BP44" s="314"/>
      <c r="BQ44" s="314"/>
      <c r="BR44" s="314"/>
      <c r="BS44" s="314"/>
      <c r="BT44" s="314"/>
      <c r="BU44" s="314"/>
      <c r="BV44" s="314"/>
      <c r="BW44" s="314"/>
      <c r="BX44" s="314"/>
      <c r="BY44" s="314"/>
      <c r="BZ44" s="314"/>
      <c r="CA44" s="314"/>
      <c r="CB44" s="314"/>
      <c r="CC44" s="314"/>
      <c r="CD44" s="314"/>
      <c r="CE44" s="314"/>
      <c r="CF44" s="314"/>
      <c r="CG44" s="314"/>
      <c r="CH44" s="314"/>
      <c r="CI44" s="314"/>
      <c r="CJ44" s="314"/>
      <c r="CK44" s="314"/>
      <c r="CL44" s="314"/>
      <c r="CM44" s="314"/>
      <c r="CN44" s="314"/>
      <c r="CO44" s="314"/>
      <c r="CP44" s="314"/>
      <c r="CQ44" s="314"/>
      <c r="CR44" s="314"/>
      <c r="CS44" s="314"/>
      <c r="CT44" s="314"/>
      <c r="CU44" s="314"/>
      <c r="CV44" s="314"/>
      <c r="CW44" s="314"/>
      <c r="CX44" s="314"/>
      <c r="CY44" s="314"/>
      <c r="CZ44" s="314"/>
      <c r="DA44" s="314"/>
      <c r="DB44" s="314"/>
      <c r="DC44" s="314"/>
      <c r="DD44" s="314"/>
      <c r="DE44" s="314"/>
      <c r="DF44" s="314"/>
      <c r="DG44" s="314"/>
      <c r="DH44" s="314"/>
      <c r="DI44" s="314"/>
      <c r="DJ44" s="314"/>
      <c r="DK44" s="314"/>
      <c r="DL44" s="314"/>
      <c r="DM44" s="314"/>
      <c r="DN44" s="314"/>
      <c r="DO44" s="314"/>
      <c r="DP44" s="314"/>
      <c r="DQ44" s="314"/>
      <c r="DR44" s="314"/>
      <c r="DS44" s="314"/>
      <c r="DT44" s="314"/>
      <c r="DU44" s="314"/>
      <c r="DV44" s="314"/>
      <c r="DW44" s="314"/>
      <c r="DX44" s="314"/>
      <c r="DY44" s="314"/>
      <c r="DZ44" s="314"/>
      <c r="EA44" s="314"/>
      <c r="EB44" s="314"/>
      <c r="EC44" s="314"/>
      <c r="ED44" s="314"/>
      <c r="EE44" s="314"/>
      <c r="EF44" s="314"/>
      <c r="EG44" s="314"/>
      <c r="EH44" s="314"/>
      <c r="EI44" s="314"/>
      <c r="EJ44" s="314"/>
      <c r="EK44" s="314"/>
      <c r="EL44" s="314"/>
      <c r="EM44" s="314"/>
      <c r="EN44" s="314"/>
      <c r="EO44" s="314"/>
      <c r="EP44" s="314"/>
      <c r="EQ44" s="314"/>
      <c r="ER44" s="314"/>
      <c r="ES44" s="314"/>
      <c r="ET44" s="314"/>
      <c r="EU44" s="314"/>
      <c r="EV44" s="314"/>
      <c r="EW44" s="314"/>
      <c r="EX44" s="314"/>
      <c r="EY44" s="314"/>
      <c r="EZ44" s="314"/>
      <c r="FA44" s="314"/>
      <c r="FB44" s="314"/>
      <c r="FC44" s="314"/>
      <c r="FD44" s="314"/>
      <c r="FE44" s="314"/>
      <c r="FF44" s="314"/>
      <c r="FG44" s="314"/>
      <c r="FH44" s="314"/>
      <c r="FI44" s="314"/>
      <c r="FJ44" s="314"/>
      <c r="FK44" s="314"/>
      <c r="FL44" s="314"/>
      <c r="FM44" s="314"/>
      <c r="FN44" s="314"/>
      <c r="FO44" s="314"/>
      <c r="FP44" s="314"/>
      <c r="FQ44" s="314"/>
      <c r="FR44" s="314"/>
      <c r="FS44" s="314"/>
      <c r="FT44" s="314"/>
      <c r="FU44" s="314"/>
      <c r="FV44" s="314"/>
      <c r="FW44" s="314"/>
      <c r="FX44" s="314"/>
      <c r="FY44" s="314"/>
      <c r="FZ44" s="314"/>
      <c r="GA44" s="314"/>
      <c r="GB44" s="314"/>
      <c r="GC44" s="314"/>
      <c r="GD44" s="314"/>
      <c r="GE44" s="314"/>
      <c r="GF44" s="314"/>
      <c r="GG44" s="314"/>
      <c r="GH44" s="314"/>
      <c r="GI44" s="314"/>
      <c r="GJ44" s="314"/>
      <c r="GK44" s="314"/>
      <c r="GL44" s="314"/>
      <c r="GM44" s="314"/>
      <c r="GN44" s="314"/>
      <c r="GO44" s="314"/>
      <c r="GP44" s="314"/>
      <c r="GQ44" s="314"/>
      <c r="GR44" s="314"/>
      <c r="GS44" s="314"/>
      <c r="GT44" s="314"/>
      <c r="GU44" s="314"/>
      <c r="GV44" s="314"/>
      <c r="GW44" s="314"/>
      <c r="GX44" s="314"/>
      <c r="GY44" s="314"/>
      <c r="GZ44" s="314"/>
      <c r="HA44" s="314"/>
      <c r="HB44" s="314"/>
      <c r="HC44" s="314"/>
      <c r="HD44" s="314"/>
      <c r="HE44" s="314"/>
      <c r="HF44" s="314"/>
      <c r="HG44" s="314"/>
      <c r="HH44" s="314"/>
      <c r="HI44" s="314"/>
      <c r="HJ44" s="314"/>
      <c r="HK44" s="314"/>
      <c r="HL44" s="314"/>
      <c r="HM44" s="314"/>
      <c r="HN44" s="314"/>
      <c r="HO44" s="314"/>
      <c r="HP44" s="314"/>
      <c r="HQ44" s="314"/>
      <c r="HR44" s="314"/>
      <c r="HS44" s="314"/>
      <c r="HT44" s="314"/>
      <c r="HU44" s="314"/>
      <c r="HV44" s="314"/>
      <c r="HW44" s="314"/>
      <c r="HX44" s="314"/>
      <c r="HY44" s="314"/>
      <c r="HZ44" s="314"/>
      <c r="IA44" s="314"/>
      <c r="IB44" s="314"/>
      <c r="IC44" s="314"/>
      <c r="ID44" s="314"/>
      <c r="IE44" s="314"/>
      <c r="IF44" s="314"/>
      <c r="IG44" s="314"/>
      <c r="IH44" s="314"/>
      <c r="II44" s="314"/>
      <c r="IJ44" s="314"/>
      <c r="IK44" s="314"/>
      <c r="IL44" s="314"/>
      <c r="IM44" s="314"/>
      <c r="IN44" s="314"/>
      <c r="IO44" s="314"/>
      <c r="IP44" s="314"/>
      <c r="IQ44" s="314"/>
      <c r="IR44" s="314"/>
      <c r="IS44" s="314"/>
      <c r="IT44" s="314"/>
      <c r="IU44" s="314"/>
      <c r="IV44" s="314"/>
      <c r="IW44" s="314"/>
      <c r="IX44" s="314"/>
      <c r="IY44" s="314"/>
      <c r="IZ44" s="314"/>
      <c r="JA44" s="314"/>
      <c r="JB44" s="314"/>
      <c r="JC44" s="320"/>
    </row>
    <row r="45" spans="1:273" s="319" customFormat="1" ht="16.5">
      <c r="A45" s="308" t="s">
        <v>178</v>
      </c>
      <c r="B45" s="321" t="s">
        <v>80</v>
      </c>
      <c r="C45" s="321">
        <v>15</v>
      </c>
      <c r="D45" s="321">
        <v>54</v>
      </c>
      <c r="E45" s="321">
        <v>6</v>
      </c>
      <c r="F45" s="317">
        <v>18</v>
      </c>
      <c r="G45" s="317">
        <v>12</v>
      </c>
      <c r="H45" s="317">
        <v>4</v>
      </c>
      <c r="I45" s="317">
        <v>2</v>
      </c>
      <c r="J45" s="317">
        <v>14</v>
      </c>
      <c r="K45" s="317">
        <v>1</v>
      </c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4"/>
      <c r="BK45" s="314"/>
      <c r="BL45" s="314"/>
      <c r="BM45" s="314"/>
      <c r="BN45" s="314"/>
      <c r="BO45" s="314"/>
      <c r="BP45" s="314"/>
      <c r="BQ45" s="314"/>
      <c r="BR45" s="314"/>
      <c r="BS45" s="314"/>
      <c r="BT45" s="314"/>
      <c r="BU45" s="314"/>
      <c r="BV45" s="314"/>
      <c r="BW45" s="314"/>
      <c r="BX45" s="314"/>
      <c r="BY45" s="314"/>
      <c r="BZ45" s="314"/>
      <c r="CA45" s="314"/>
      <c r="CB45" s="314"/>
      <c r="CC45" s="314"/>
      <c r="CD45" s="314"/>
      <c r="CE45" s="314"/>
      <c r="CF45" s="314"/>
      <c r="CG45" s="314"/>
      <c r="CH45" s="314"/>
      <c r="CI45" s="314"/>
      <c r="CJ45" s="314"/>
      <c r="CK45" s="314"/>
      <c r="CL45" s="314"/>
      <c r="CM45" s="314"/>
      <c r="CN45" s="314"/>
      <c r="CO45" s="314"/>
      <c r="CP45" s="314"/>
      <c r="CQ45" s="314"/>
      <c r="CR45" s="314"/>
      <c r="CS45" s="314"/>
      <c r="CT45" s="314"/>
      <c r="CU45" s="314"/>
      <c r="CV45" s="314"/>
      <c r="CW45" s="314"/>
      <c r="CX45" s="314"/>
      <c r="CY45" s="314"/>
      <c r="CZ45" s="314"/>
      <c r="DA45" s="314"/>
      <c r="DB45" s="314"/>
      <c r="DC45" s="314"/>
      <c r="DD45" s="314"/>
      <c r="DE45" s="314"/>
      <c r="DF45" s="314"/>
      <c r="DG45" s="314"/>
      <c r="DH45" s="314"/>
      <c r="DI45" s="314"/>
      <c r="DJ45" s="314"/>
      <c r="DK45" s="314"/>
      <c r="DL45" s="314"/>
      <c r="DM45" s="314"/>
      <c r="DN45" s="314"/>
      <c r="DO45" s="314"/>
      <c r="DP45" s="314"/>
      <c r="DQ45" s="314"/>
      <c r="DR45" s="314"/>
      <c r="DS45" s="314"/>
      <c r="DT45" s="314"/>
      <c r="DU45" s="314"/>
      <c r="DV45" s="314"/>
      <c r="DW45" s="314"/>
      <c r="DX45" s="314"/>
      <c r="DY45" s="314"/>
      <c r="DZ45" s="314"/>
      <c r="EA45" s="314"/>
      <c r="EB45" s="314"/>
      <c r="EC45" s="314"/>
      <c r="ED45" s="314"/>
      <c r="EE45" s="314"/>
      <c r="EF45" s="314"/>
      <c r="EG45" s="314"/>
      <c r="EH45" s="314"/>
      <c r="EI45" s="314"/>
      <c r="EJ45" s="314"/>
      <c r="EK45" s="314"/>
      <c r="EL45" s="314"/>
      <c r="EM45" s="314"/>
      <c r="EN45" s="314"/>
      <c r="EO45" s="314"/>
      <c r="EP45" s="314"/>
      <c r="EQ45" s="314"/>
      <c r="ER45" s="314"/>
      <c r="ES45" s="314"/>
      <c r="ET45" s="314"/>
      <c r="EU45" s="314"/>
      <c r="EV45" s="314"/>
      <c r="EW45" s="314"/>
      <c r="EX45" s="314"/>
      <c r="EY45" s="314"/>
      <c r="EZ45" s="314"/>
      <c r="FA45" s="314"/>
      <c r="FB45" s="314"/>
      <c r="FC45" s="314"/>
      <c r="FD45" s="314"/>
      <c r="FE45" s="314"/>
      <c r="FF45" s="314"/>
      <c r="FG45" s="314"/>
      <c r="FH45" s="314"/>
      <c r="FI45" s="314"/>
      <c r="FJ45" s="314"/>
      <c r="FK45" s="314"/>
      <c r="FL45" s="314"/>
      <c r="FM45" s="314"/>
      <c r="FN45" s="314"/>
      <c r="FO45" s="314"/>
      <c r="FP45" s="314"/>
      <c r="FQ45" s="314"/>
      <c r="FR45" s="314"/>
      <c r="FS45" s="314"/>
      <c r="FT45" s="314"/>
      <c r="FU45" s="314"/>
      <c r="FV45" s="314"/>
      <c r="FW45" s="314"/>
      <c r="FX45" s="314"/>
      <c r="FY45" s="314"/>
      <c r="FZ45" s="314"/>
      <c r="GA45" s="314"/>
      <c r="GB45" s="314"/>
      <c r="GC45" s="314"/>
      <c r="GD45" s="314"/>
      <c r="GE45" s="314"/>
      <c r="GF45" s="314"/>
      <c r="GG45" s="314"/>
      <c r="GH45" s="314"/>
      <c r="GI45" s="314"/>
      <c r="GJ45" s="314"/>
      <c r="GK45" s="314"/>
      <c r="GL45" s="314"/>
      <c r="GM45" s="314"/>
      <c r="GN45" s="314"/>
      <c r="GO45" s="314"/>
      <c r="GP45" s="314"/>
      <c r="GQ45" s="314"/>
      <c r="GR45" s="314"/>
      <c r="GS45" s="314"/>
      <c r="GT45" s="314"/>
      <c r="GU45" s="314"/>
      <c r="GV45" s="314"/>
      <c r="GW45" s="314"/>
      <c r="GX45" s="314"/>
      <c r="GY45" s="314"/>
      <c r="GZ45" s="314"/>
      <c r="HA45" s="314"/>
      <c r="HB45" s="314"/>
      <c r="HC45" s="314"/>
      <c r="HD45" s="314"/>
      <c r="HE45" s="314"/>
      <c r="HF45" s="314"/>
      <c r="HG45" s="314"/>
      <c r="HH45" s="314"/>
      <c r="HI45" s="314"/>
      <c r="HJ45" s="314"/>
      <c r="HK45" s="314"/>
      <c r="HL45" s="314"/>
      <c r="HM45" s="314"/>
      <c r="HN45" s="314"/>
      <c r="HO45" s="314"/>
      <c r="HP45" s="314"/>
      <c r="HQ45" s="314"/>
      <c r="HR45" s="314"/>
      <c r="HS45" s="314"/>
      <c r="HT45" s="314"/>
      <c r="HU45" s="314"/>
      <c r="HV45" s="314"/>
      <c r="HW45" s="314"/>
      <c r="HX45" s="314"/>
      <c r="HY45" s="314"/>
      <c r="HZ45" s="314"/>
      <c r="IA45" s="314"/>
      <c r="IB45" s="314"/>
      <c r="IC45" s="314"/>
      <c r="ID45" s="314"/>
      <c r="IE45" s="314"/>
      <c r="IF45" s="314"/>
      <c r="IG45" s="314"/>
      <c r="IH45" s="314"/>
      <c r="II45" s="314"/>
      <c r="IJ45" s="314"/>
      <c r="IK45" s="314"/>
      <c r="IL45" s="314"/>
      <c r="IM45" s="314"/>
      <c r="IN45" s="314"/>
      <c r="IO45" s="314"/>
      <c r="IP45" s="314"/>
      <c r="IQ45" s="314"/>
      <c r="IR45" s="314"/>
      <c r="IS45" s="314"/>
      <c r="IT45" s="314"/>
      <c r="IU45" s="314"/>
      <c r="IV45" s="314"/>
      <c r="IW45" s="314"/>
      <c r="IX45" s="314"/>
      <c r="IY45" s="314"/>
      <c r="IZ45" s="314"/>
      <c r="JA45" s="314"/>
      <c r="JB45" s="314"/>
      <c r="JC45" s="320"/>
    </row>
    <row r="46" spans="1:273" s="319" customFormat="1" ht="16.5">
      <c r="A46" s="308" t="s">
        <v>176</v>
      </c>
      <c r="B46" s="321">
        <v>7</v>
      </c>
      <c r="C46" s="321">
        <v>15</v>
      </c>
      <c r="D46" s="321">
        <v>11</v>
      </c>
      <c r="E46" s="321">
        <v>9</v>
      </c>
      <c r="F46" s="317">
        <v>18</v>
      </c>
      <c r="G46" s="317">
        <v>2</v>
      </c>
      <c r="H46" s="317" t="s">
        <v>80</v>
      </c>
      <c r="I46" s="317" t="s">
        <v>80</v>
      </c>
      <c r="J46" s="317">
        <v>0</v>
      </c>
      <c r="K46" s="317">
        <v>0</v>
      </c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  <c r="BS46" s="304"/>
      <c r="BT46" s="304"/>
      <c r="BU46" s="304"/>
      <c r="BV46" s="304"/>
      <c r="BW46" s="304"/>
      <c r="BX46" s="304"/>
      <c r="BY46" s="304"/>
      <c r="BZ46" s="304"/>
      <c r="CA46" s="304"/>
      <c r="CB46" s="304"/>
      <c r="CC46" s="304"/>
      <c r="CD46" s="304"/>
      <c r="CE46" s="304"/>
      <c r="CF46" s="304"/>
      <c r="CG46" s="304"/>
      <c r="CH46" s="304"/>
      <c r="CI46" s="304"/>
      <c r="CJ46" s="304"/>
      <c r="CK46" s="304"/>
      <c r="CL46" s="304"/>
      <c r="CM46" s="304"/>
      <c r="CN46" s="304"/>
      <c r="CO46" s="304"/>
      <c r="CP46" s="304"/>
      <c r="CQ46" s="304"/>
      <c r="CR46" s="304"/>
      <c r="CS46" s="304"/>
      <c r="CT46" s="304"/>
      <c r="CU46" s="304"/>
      <c r="CV46" s="304"/>
      <c r="CW46" s="304"/>
      <c r="CX46" s="304"/>
      <c r="CY46" s="304"/>
      <c r="CZ46" s="304"/>
      <c r="DA46" s="304"/>
      <c r="DB46" s="304"/>
      <c r="DC46" s="304"/>
      <c r="DD46" s="304"/>
      <c r="DE46" s="304"/>
      <c r="DF46" s="304"/>
      <c r="DG46" s="304"/>
      <c r="DH46" s="304"/>
      <c r="DI46" s="304"/>
      <c r="DJ46" s="304"/>
      <c r="DK46" s="304"/>
      <c r="DL46" s="304"/>
      <c r="DM46" s="304"/>
      <c r="DN46" s="304"/>
      <c r="DO46" s="304"/>
      <c r="DP46" s="304"/>
      <c r="DQ46" s="304"/>
      <c r="DR46" s="304"/>
      <c r="DS46" s="304"/>
      <c r="DT46" s="304"/>
      <c r="DU46" s="304"/>
      <c r="DV46" s="304"/>
      <c r="DW46" s="304"/>
      <c r="DX46" s="304"/>
      <c r="DY46" s="304"/>
      <c r="DZ46" s="304"/>
      <c r="EA46" s="304"/>
      <c r="EB46" s="304"/>
      <c r="EC46" s="304"/>
      <c r="ED46" s="304"/>
      <c r="EE46" s="304"/>
      <c r="EF46" s="304"/>
      <c r="EG46" s="304"/>
      <c r="EH46" s="304"/>
      <c r="EI46" s="304"/>
      <c r="EJ46" s="304"/>
      <c r="EK46" s="304"/>
      <c r="EL46" s="304"/>
      <c r="EM46" s="304"/>
      <c r="EN46" s="304"/>
      <c r="EO46" s="304"/>
      <c r="EP46" s="304"/>
      <c r="EQ46" s="304"/>
      <c r="ER46" s="304"/>
      <c r="ES46" s="304"/>
      <c r="ET46" s="304"/>
      <c r="EU46" s="304"/>
      <c r="EV46" s="304"/>
      <c r="EW46" s="304"/>
      <c r="EX46" s="304"/>
      <c r="EY46" s="304"/>
      <c r="EZ46" s="304"/>
      <c r="FA46" s="304"/>
      <c r="FB46" s="304"/>
      <c r="FC46" s="304"/>
      <c r="FD46" s="304"/>
      <c r="FE46" s="304"/>
      <c r="FF46" s="304"/>
      <c r="FG46" s="304"/>
      <c r="FH46" s="304"/>
      <c r="FI46" s="304"/>
      <c r="FJ46" s="304"/>
      <c r="FK46" s="304"/>
      <c r="FL46" s="304"/>
      <c r="FM46" s="304"/>
      <c r="FN46" s="304"/>
      <c r="FO46" s="304"/>
      <c r="FP46" s="304"/>
      <c r="FQ46" s="304"/>
      <c r="FR46" s="304"/>
      <c r="FS46" s="304"/>
      <c r="FT46" s="304"/>
      <c r="FU46" s="304"/>
      <c r="FV46" s="304"/>
      <c r="FW46" s="304"/>
      <c r="FX46" s="304"/>
      <c r="FY46" s="304"/>
      <c r="FZ46" s="304"/>
      <c r="GA46" s="304"/>
      <c r="GB46" s="304"/>
      <c r="GC46" s="304"/>
      <c r="GD46" s="304"/>
      <c r="GE46" s="304"/>
      <c r="GF46" s="304"/>
      <c r="GG46" s="304"/>
      <c r="GH46" s="304"/>
      <c r="GI46" s="304"/>
      <c r="GJ46" s="304"/>
      <c r="GK46" s="304"/>
      <c r="GL46" s="304"/>
      <c r="GM46" s="304"/>
      <c r="GN46" s="304"/>
      <c r="GO46" s="304"/>
      <c r="GP46" s="304"/>
      <c r="GQ46" s="304"/>
      <c r="GR46" s="304"/>
      <c r="GS46" s="304"/>
      <c r="GT46" s="304"/>
      <c r="GU46" s="304"/>
      <c r="GV46" s="304"/>
      <c r="GW46" s="304"/>
      <c r="GX46" s="304"/>
      <c r="GY46" s="304"/>
      <c r="GZ46" s="304"/>
      <c r="HA46" s="304"/>
      <c r="HB46" s="304"/>
      <c r="HC46" s="304"/>
      <c r="HD46" s="304"/>
      <c r="HE46" s="304"/>
      <c r="HF46" s="304"/>
      <c r="HG46" s="304"/>
      <c r="HH46" s="304"/>
      <c r="HI46" s="304"/>
      <c r="HJ46" s="304"/>
      <c r="HK46" s="304"/>
      <c r="HL46" s="304"/>
      <c r="HM46" s="304"/>
      <c r="HN46" s="304"/>
      <c r="HO46" s="304"/>
      <c r="HP46" s="304"/>
      <c r="HQ46" s="304"/>
      <c r="HR46" s="304"/>
      <c r="HS46" s="304"/>
      <c r="HT46" s="304"/>
      <c r="HU46" s="304"/>
      <c r="HV46" s="304"/>
      <c r="HW46" s="304"/>
      <c r="HX46" s="304"/>
      <c r="HY46" s="304"/>
      <c r="HZ46" s="304"/>
      <c r="IA46" s="304"/>
      <c r="IB46" s="304"/>
      <c r="IC46" s="304"/>
      <c r="ID46" s="304"/>
      <c r="IE46" s="304"/>
      <c r="IF46" s="304"/>
      <c r="IG46" s="304"/>
      <c r="IH46" s="304"/>
      <c r="II46" s="304"/>
      <c r="IJ46" s="304"/>
      <c r="IK46" s="304"/>
      <c r="IL46" s="304"/>
      <c r="IM46" s="304"/>
      <c r="IN46" s="304"/>
      <c r="IO46" s="304"/>
      <c r="IP46" s="304"/>
      <c r="IQ46" s="304"/>
      <c r="IR46" s="304"/>
      <c r="IS46" s="304"/>
      <c r="IT46" s="304"/>
      <c r="IU46" s="304"/>
      <c r="IV46" s="304"/>
      <c r="IW46" s="304"/>
      <c r="IX46" s="304"/>
      <c r="IY46" s="304"/>
      <c r="IZ46" s="304"/>
      <c r="JA46" s="304"/>
      <c r="JB46" s="304"/>
      <c r="JC46" s="311"/>
      <c r="JD46" s="318"/>
      <c r="JE46" s="318"/>
      <c r="JF46" s="318"/>
      <c r="JG46" s="318"/>
      <c r="JH46" s="318"/>
      <c r="JI46" s="318"/>
      <c r="JJ46" s="318"/>
      <c r="JK46" s="318"/>
      <c r="JL46" s="318"/>
      <c r="JM46" s="318"/>
    </row>
    <row r="47" spans="1:273" ht="16.5">
      <c r="A47" s="308" t="s">
        <v>218</v>
      </c>
      <c r="B47" s="321">
        <v>4</v>
      </c>
      <c r="C47" s="321">
        <v>4</v>
      </c>
      <c r="D47" s="321">
        <v>8</v>
      </c>
      <c r="E47" s="321">
        <v>5</v>
      </c>
      <c r="F47" s="317">
        <v>29</v>
      </c>
      <c r="G47" s="317">
        <v>3</v>
      </c>
      <c r="H47" s="317">
        <v>4</v>
      </c>
      <c r="I47" s="317" t="s">
        <v>80</v>
      </c>
      <c r="J47" s="317">
        <v>3</v>
      </c>
      <c r="K47" s="317">
        <v>0</v>
      </c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4"/>
      <c r="BI47" s="314"/>
      <c r="BJ47" s="314"/>
      <c r="BK47" s="314"/>
      <c r="BL47" s="314"/>
      <c r="BM47" s="314"/>
      <c r="BN47" s="314"/>
      <c r="BO47" s="314"/>
      <c r="BP47" s="314"/>
      <c r="BQ47" s="314"/>
      <c r="BR47" s="314"/>
      <c r="BS47" s="314"/>
      <c r="BT47" s="314"/>
      <c r="BU47" s="314"/>
      <c r="BV47" s="314"/>
      <c r="BW47" s="314"/>
      <c r="BX47" s="314"/>
      <c r="BY47" s="314"/>
      <c r="BZ47" s="314"/>
      <c r="CA47" s="314"/>
      <c r="CB47" s="314"/>
      <c r="CC47" s="314"/>
      <c r="CD47" s="314"/>
      <c r="CE47" s="314"/>
      <c r="CF47" s="314"/>
      <c r="CG47" s="314"/>
      <c r="CH47" s="314"/>
      <c r="CI47" s="314"/>
      <c r="CJ47" s="314"/>
      <c r="CK47" s="314"/>
      <c r="CL47" s="314"/>
      <c r="CM47" s="314"/>
      <c r="CN47" s="314"/>
      <c r="CO47" s="314"/>
      <c r="CP47" s="314"/>
      <c r="CQ47" s="314"/>
      <c r="CR47" s="314"/>
      <c r="CS47" s="314"/>
      <c r="CT47" s="314"/>
      <c r="CU47" s="314"/>
      <c r="CV47" s="314"/>
      <c r="CW47" s="314"/>
      <c r="CX47" s="314"/>
      <c r="CY47" s="314"/>
      <c r="CZ47" s="314"/>
      <c r="DA47" s="314"/>
      <c r="DB47" s="314"/>
      <c r="DC47" s="314"/>
      <c r="DD47" s="314"/>
      <c r="DE47" s="314"/>
      <c r="DF47" s="314"/>
      <c r="DG47" s="314"/>
      <c r="DH47" s="314"/>
      <c r="DI47" s="314"/>
      <c r="DJ47" s="314"/>
      <c r="DK47" s="314"/>
      <c r="DL47" s="314"/>
      <c r="DM47" s="314"/>
      <c r="DN47" s="314"/>
      <c r="DO47" s="314"/>
      <c r="DP47" s="314"/>
      <c r="DQ47" s="314"/>
      <c r="DR47" s="314"/>
      <c r="DS47" s="314"/>
      <c r="DT47" s="314"/>
      <c r="DU47" s="314"/>
      <c r="DV47" s="314"/>
      <c r="DW47" s="314"/>
      <c r="DX47" s="314"/>
      <c r="DY47" s="314"/>
      <c r="DZ47" s="314"/>
      <c r="EA47" s="314"/>
      <c r="EB47" s="314"/>
      <c r="EC47" s="314"/>
      <c r="ED47" s="314"/>
      <c r="EE47" s="314"/>
      <c r="EF47" s="314"/>
      <c r="EG47" s="314"/>
      <c r="EH47" s="314"/>
      <c r="EI47" s="314"/>
      <c r="EJ47" s="314"/>
      <c r="EK47" s="314"/>
      <c r="EL47" s="314"/>
      <c r="EM47" s="314"/>
      <c r="EN47" s="314"/>
      <c r="EO47" s="314"/>
      <c r="EP47" s="314"/>
      <c r="EQ47" s="314"/>
      <c r="ER47" s="314"/>
      <c r="ES47" s="314"/>
      <c r="ET47" s="314"/>
      <c r="EU47" s="314"/>
      <c r="EV47" s="314"/>
      <c r="EW47" s="314"/>
      <c r="EX47" s="314"/>
      <c r="EY47" s="314"/>
      <c r="EZ47" s="314"/>
      <c r="FA47" s="314"/>
      <c r="FB47" s="314"/>
      <c r="FC47" s="314"/>
      <c r="FD47" s="314"/>
      <c r="FE47" s="314"/>
      <c r="FF47" s="314"/>
      <c r="FG47" s="314"/>
      <c r="FH47" s="314"/>
      <c r="FI47" s="314"/>
      <c r="FJ47" s="314"/>
      <c r="FK47" s="314"/>
      <c r="FL47" s="314"/>
      <c r="FM47" s="314"/>
      <c r="FN47" s="314"/>
      <c r="FO47" s="314"/>
      <c r="FP47" s="314"/>
      <c r="FQ47" s="314"/>
      <c r="FR47" s="314"/>
      <c r="FS47" s="314"/>
      <c r="FT47" s="314"/>
      <c r="FU47" s="314"/>
      <c r="FV47" s="314"/>
      <c r="FW47" s="314"/>
      <c r="FX47" s="314"/>
      <c r="FY47" s="314"/>
      <c r="FZ47" s="314"/>
      <c r="GA47" s="314"/>
      <c r="GB47" s="314"/>
      <c r="GC47" s="314"/>
      <c r="GD47" s="314"/>
      <c r="GE47" s="314"/>
      <c r="GF47" s="314"/>
      <c r="GG47" s="314"/>
      <c r="GH47" s="314"/>
      <c r="GI47" s="314"/>
      <c r="GJ47" s="314"/>
      <c r="GK47" s="314"/>
      <c r="GL47" s="314"/>
      <c r="GM47" s="314"/>
      <c r="GN47" s="314"/>
      <c r="GO47" s="314"/>
      <c r="GP47" s="314"/>
      <c r="GQ47" s="314"/>
      <c r="GR47" s="314"/>
      <c r="GS47" s="314"/>
      <c r="GT47" s="314"/>
      <c r="GU47" s="314"/>
      <c r="GV47" s="314"/>
      <c r="GW47" s="314"/>
      <c r="GX47" s="314"/>
      <c r="GY47" s="314"/>
      <c r="GZ47" s="314"/>
      <c r="HA47" s="314"/>
      <c r="HB47" s="314"/>
      <c r="HC47" s="314"/>
      <c r="HD47" s="314"/>
      <c r="HE47" s="314"/>
      <c r="HF47" s="314"/>
      <c r="HG47" s="314"/>
      <c r="HH47" s="314"/>
      <c r="HI47" s="314"/>
      <c r="HJ47" s="314"/>
      <c r="HK47" s="314"/>
      <c r="HL47" s="314"/>
      <c r="HM47" s="314"/>
      <c r="HN47" s="314"/>
      <c r="HO47" s="314"/>
      <c r="HP47" s="314"/>
      <c r="HQ47" s="314"/>
      <c r="HR47" s="314"/>
      <c r="HS47" s="314"/>
      <c r="HT47" s="314"/>
      <c r="HU47" s="314"/>
      <c r="HV47" s="314"/>
      <c r="HW47" s="314"/>
      <c r="HX47" s="314"/>
      <c r="HY47" s="314"/>
      <c r="HZ47" s="314"/>
      <c r="IA47" s="314"/>
      <c r="IB47" s="314"/>
      <c r="IC47" s="314"/>
      <c r="ID47" s="314"/>
      <c r="IE47" s="314"/>
      <c r="IF47" s="314"/>
      <c r="IG47" s="314"/>
      <c r="IH47" s="314"/>
      <c r="II47" s="314"/>
      <c r="IJ47" s="314"/>
      <c r="IK47" s="314"/>
      <c r="IL47" s="314"/>
      <c r="IM47" s="314"/>
      <c r="IN47" s="314"/>
      <c r="IO47" s="314"/>
      <c r="IP47" s="314"/>
      <c r="IQ47" s="314"/>
      <c r="IR47" s="314"/>
      <c r="IS47" s="314"/>
      <c r="IT47" s="314"/>
      <c r="IU47" s="314"/>
      <c r="IV47" s="314"/>
      <c r="IW47" s="314"/>
      <c r="IX47" s="314"/>
      <c r="IY47" s="314"/>
      <c r="IZ47" s="314"/>
      <c r="JA47" s="314"/>
      <c r="JB47" s="314"/>
      <c r="JC47" s="314"/>
      <c r="JD47" s="314"/>
      <c r="JE47" s="314"/>
      <c r="JF47" s="314"/>
      <c r="JG47" s="314"/>
      <c r="JH47" s="314"/>
      <c r="JI47" s="314"/>
      <c r="JJ47" s="314"/>
      <c r="JK47" s="314"/>
      <c r="JL47" s="314"/>
      <c r="JM47" s="314"/>
    </row>
    <row r="48" spans="1:273" ht="16.5">
      <c r="A48" s="308" t="s">
        <v>213</v>
      </c>
      <c r="B48" s="321">
        <v>2</v>
      </c>
      <c r="C48" s="321" t="s">
        <v>80</v>
      </c>
      <c r="D48" s="321" t="s">
        <v>80</v>
      </c>
      <c r="E48" s="321">
        <v>4</v>
      </c>
      <c r="F48" s="317" t="s">
        <v>80</v>
      </c>
      <c r="G48" s="317">
        <v>1</v>
      </c>
      <c r="H48" s="317" t="s">
        <v>80</v>
      </c>
      <c r="I48" s="317" t="s">
        <v>80</v>
      </c>
      <c r="J48" s="317" t="s">
        <v>82</v>
      </c>
      <c r="K48" s="317">
        <v>0</v>
      </c>
    </row>
    <row r="49" spans="1:273" ht="16.5">
      <c r="A49" s="312" t="s">
        <v>180</v>
      </c>
      <c r="B49" s="322" t="s">
        <v>80</v>
      </c>
      <c r="C49" s="322" t="s">
        <v>80</v>
      </c>
      <c r="D49" s="322" t="s">
        <v>80</v>
      </c>
      <c r="E49" s="322" t="s">
        <v>80</v>
      </c>
      <c r="F49" s="322" t="s">
        <v>80</v>
      </c>
      <c r="G49" s="322">
        <v>38</v>
      </c>
      <c r="H49" s="322">
        <v>22</v>
      </c>
      <c r="I49" s="322">
        <v>6</v>
      </c>
      <c r="J49" s="322">
        <v>15</v>
      </c>
      <c r="K49" s="322">
        <v>0</v>
      </c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4"/>
      <c r="BI49" s="314"/>
      <c r="BJ49" s="314"/>
      <c r="BK49" s="314"/>
      <c r="BL49" s="314"/>
      <c r="BM49" s="314"/>
      <c r="BN49" s="314"/>
      <c r="BO49" s="314"/>
      <c r="BP49" s="314"/>
      <c r="BQ49" s="314"/>
      <c r="BR49" s="314"/>
      <c r="BS49" s="314"/>
      <c r="BT49" s="314"/>
      <c r="BU49" s="314"/>
      <c r="BV49" s="314"/>
      <c r="BW49" s="314"/>
      <c r="BX49" s="314"/>
      <c r="BY49" s="314"/>
      <c r="BZ49" s="314"/>
      <c r="CA49" s="314"/>
      <c r="CB49" s="314"/>
      <c r="CC49" s="314"/>
      <c r="CD49" s="314"/>
      <c r="CE49" s="314"/>
      <c r="CF49" s="314"/>
      <c r="CG49" s="314"/>
      <c r="CH49" s="314"/>
      <c r="CI49" s="314"/>
      <c r="CJ49" s="314"/>
      <c r="CK49" s="314"/>
      <c r="CL49" s="314"/>
      <c r="CM49" s="314"/>
      <c r="CN49" s="314"/>
      <c r="CO49" s="314"/>
      <c r="CP49" s="314"/>
      <c r="CQ49" s="314"/>
      <c r="CR49" s="314"/>
      <c r="CS49" s="314"/>
      <c r="CT49" s="314"/>
      <c r="CU49" s="314"/>
      <c r="CV49" s="314"/>
      <c r="CW49" s="314"/>
      <c r="CX49" s="314"/>
      <c r="CY49" s="314"/>
      <c r="CZ49" s="314"/>
      <c r="DA49" s="314"/>
      <c r="DB49" s="314"/>
      <c r="DC49" s="314"/>
      <c r="DD49" s="314"/>
      <c r="DE49" s="314"/>
      <c r="DF49" s="314"/>
      <c r="DG49" s="314"/>
      <c r="DH49" s="314"/>
      <c r="DI49" s="314"/>
      <c r="DJ49" s="314"/>
      <c r="DK49" s="314"/>
      <c r="DL49" s="314"/>
      <c r="DM49" s="314"/>
      <c r="DN49" s="314"/>
      <c r="DO49" s="314"/>
      <c r="DP49" s="314"/>
      <c r="DQ49" s="314"/>
      <c r="DR49" s="314"/>
      <c r="DS49" s="314"/>
      <c r="DT49" s="314"/>
      <c r="DU49" s="314"/>
      <c r="DV49" s="314"/>
      <c r="DW49" s="314"/>
      <c r="DX49" s="314"/>
      <c r="DY49" s="314"/>
      <c r="DZ49" s="314"/>
      <c r="EA49" s="314"/>
      <c r="EB49" s="314"/>
      <c r="EC49" s="314"/>
      <c r="ED49" s="314"/>
      <c r="EE49" s="314"/>
      <c r="EF49" s="314"/>
      <c r="EG49" s="314"/>
      <c r="EH49" s="314"/>
      <c r="EI49" s="314"/>
      <c r="EJ49" s="314"/>
      <c r="EK49" s="314"/>
      <c r="EL49" s="314"/>
      <c r="EM49" s="314"/>
      <c r="EN49" s="314"/>
      <c r="EO49" s="314"/>
      <c r="EP49" s="314"/>
      <c r="EQ49" s="314"/>
      <c r="ER49" s="314"/>
      <c r="ES49" s="314"/>
      <c r="ET49" s="314"/>
      <c r="EU49" s="314"/>
      <c r="EV49" s="314"/>
      <c r="EW49" s="314"/>
      <c r="EX49" s="314"/>
      <c r="EY49" s="314"/>
      <c r="EZ49" s="314"/>
      <c r="FA49" s="314"/>
      <c r="FB49" s="314"/>
      <c r="FC49" s="314"/>
      <c r="FD49" s="314"/>
      <c r="FE49" s="314"/>
      <c r="FF49" s="314"/>
      <c r="FG49" s="314"/>
      <c r="FH49" s="314"/>
      <c r="FI49" s="314"/>
      <c r="FJ49" s="314"/>
      <c r="FK49" s="314"/>
      <c r="FL49" s="314"/>
      <c r="FM49" s="314"/>
      <c r="FN49" s="314"/>
      <c r="FO49" s="314"/>
      <c r="FP49" s="314"/>
      <c r="FQ49" s="314"/>
      <c r="FR49" s="314"/>
      <c r="FS49" s="314"/>
      <c r="FT49" s="314"/>
      <c r="FU49" s="314"/>
      <c r="FV49" s="314"/>
      <c r="FW49" s="314"/>
      <c r="FX49" s="314"/>
      <c r="FY49" s="314"/>
      <c r="FZ49" s="314"/>
      <c r="GA49" s="314"/>
      <c r="GB49" s="314"/>
      <c r="GC49" s="314"/>
      <c r="GD49" s="314"/>
      <c r="GE49" s="314"/>
      <c r="GF49" s="314"/>
      <c r="GG49" s="314"/>
      <c r="GH49" s="314"/>
      <c r="GI49" s="314"/>
      <c r="GJ49" s="314"/>
      <c r="GK49" s="314"/>
      <c r="GL49" s="314"/>
      <c r="GM49" s="314"/>
      <c r="GN49" s="314"/>
      <c r="GO49" s="314"/>
      <c r="GP49" s="314"/>
      <c r="GQ49" s="314"/>
      <c r="GR49" s="314"/>
      <c r="GS49" s="314"/>
      <c r="GT49" s="314"/>
      <c r="GU49" s="314"/>
      <c r="GV49" s="314"/>
      <c r="GW49" s="314"/>
      <c r="GX49" s="314"/>
      <c r="GY49" s="314"/>
      <c r="GZ49" s="314"/>
      <c r="HA49" s="314"/>
      <c r="HB49" s="314"/>
      <c r="HC49" s="314"/>
      <c r="HD49" s="314"/>
      <c r="HE49" s="314"/>
      <c r="HF49" s="314"/>
      <c r="HG49" s="314"/>
      <c r="HH49" s="314"/>
      <c r="HI49" s="314"/>
      <c r="HJ49" s="314"/>
      <c r="HK49" s="314"/>
      <c r="HL49" s="314"/>
      <c r="HM49" s="314"/>
      <c r="HN49" s="314"/>
      <c r="HO49" s="314"/>
      <c r="HP49" s="314"/>
      <c r="HQ49" s="314"/>
      <c r="HR49" s="314"/>
      <c r="HS49" s="314"/>
      <c r="HT49" s="314"/>
      <c r="HU49" s="314"/>
      <c r="HV49" s="314"/>
      <c r="HW49" s="314"/>
      <c r="HX49" s="314"/>
      <c r="HY49" s="314"/>
      <c r="HZ49" s="314"/>
      <c r="IA49" s="314"/>
      <c r="IB49" s="314"/>
      <c r="IC49" s="314"/>
      <c r="ID49" s="314"/>
      <c r="IE49" s="314"/>
      <c r="IF49" s="314"/>
      <c r="IG49" s="314"/>
      <c r="IH49" s="314"/>
      <c r="II49" s="314"/>
      <c r="IJ49" s="314"/>
      <c r="IK49" s="314"/>
      <c r="IL49" s="314"/>
      <c r="IM49" s="314"/>
      <c r="IN49" s="314"/>
      <c r="IO49" s="314"/>
      <c r="IP49" s="314"/>
      <c r="IQ49" s="314"/>
      <c r="IR49" s="314"/>
      <c r="IS49" s="314"/>
      <c r="IT49" s="314"/>
      <c r="IU49" s="314"/>
      <c r="IV49" s="314"/>
      <c r="IW49" s="314"/>
      <c r="IX49" s="314"/>
      <c r="IY49" s="314"/>
      <c r="IZ49" s="314"/>
      <c r="JA49" s="314"/>
      <c r="JB49" s="314"/>
      <c r="JC49" s="314"/>
      <c r="JD49" s="314"/>
      <c r="JE49" s="314"/>
      <c r="JF49" s="314"/>
      <c r="JG49" s="314"/>
      <c r="JH49" s="314"/>
      <c r="JI49" s="314"/>
      <c r="JJ49" s="314"/>
      <c r="JK49" s="314"/>
      <c r="JL49" s="314"/>
      <c r="JM49" s="314"/>
    </row>
    <row r="50" spans="1:273" ht="19.5" customHeight="1">
      <c r="A50" s="388" t="s">
        <v>674</v>
      </c>
    </row>
  </sheetData>
  <sortState ref="A29:JM49">
    <sortCondition descending="1" ref="K29:K49"/>
  </sortState>
  <mergeCells count="2">
    <mergeCell ref="A1:K1"/>
    <mergeCell ref="A26:K26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1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14"/>
  <sheetViews>
    <sheetView showGridLines="0" zoomScaleNormal="100" workbookViewId="0">
      <selection activeCell="A51" sqref="A51"/>
    </sheetView>
  </sheetViews>
  <sheetFormatPr defaultColWidth="9" defaultRowHeight="15.75"/>
  <cols>
    <col min="1" max="1" width="11.625" style="19" bestFit="1" customWidth="1"/>
    <col min="2" max="7" width="17.625" style="19" customWidth="1"/>
    <col min="8" max="16384" width="9" style="19"/>
  </cols>
  <sheetData>
    <row r="1" spans="1:7" ht="20.25" customHeight="1">
      <c r="A1" s="503" t="s">
        <v>675</v>
      </c>
      <c r="B1" s="503"/>
      <c r="C1" s="503"/>
      <c r="D1" s="503"/>
      <c r="E1" s="503"/>
      <c r="F1" s="503"/>
      <c r="G1" s="503"/>
    </row>
    <row r="2" spans="1:7" ht="15.75" customHeight="1">
      <c r="A2" s="68"/>
      <c r="B2" s="68"/>
      <c r="C2" s="68"/>
      <c r="D2" s="68"/>
      <c r="E2" s="68"/>
      <c r="F2" s="67"/>
      <c r="G2" s="171" t="s">
        <v>676</v>
      </c>
    </row>
    <row r="3" spans="1:7" ht="15.75" customHeight="1">
      <c r="A3" s="69"/>
      <c r="B3" s="66" t="s">
        <v>677</v>
      </c>
      <c r="C3" s="65" t="s">
        <v>678</v>
      </c>
      <c r="D3" s="65" t="s">
        <v>679</v>
      </c>
      <c r="E3" s="65" t="s">
        <v>680</v>
      </c>
      <c r="F3" s="65" t="s">
        <v>681</v>
      </c>
      <c r="G3" s="65" t="s">
        <v>682</v>
      </c>
    </row>
    <row r="4" spans="1:7" ht="15.75" customHeight="1">
      <c r="A4" s="163" t="s">
        <v>683</v>
      </c>
      <c r="B4" s="335">
        <v>1363.7773740311015</v>
      </c>
      <c r="C4" s="325">
        <v>430.86557251116841</v>
      </c>
      <c r="D4" s="336">
        <v>87.75538434782743</v>
      </c>
      <c r="E4" s="327">
        <v>2.681521954509785</v>
      </c>
      <c r="F4" s="347">
        <v>2.4236833050376902</v>
      </c>
      <c r="G4" s="336">
        <v>5.0665294621266606</v>
      </c>
    </row>
    <row r="5" spans="1:7" ht="15.75" customHeight="1">
      <c r="A5" s="163" t="s">
        <v>301</v>
      </c>
      <c r="B5" s="335">
        <v>1280.6649226568634</v>
      </c>
      <c r="C5" s="325">
        <v>353.38259225767592</v>
      </c>
      <c r="D5" s="336">
        <v>80.412359652117587</v>
      </c>
      <c r="E5" s="327">
        <v>2.0090239013873403</v>
      </c>
      <c r="F5" s="347">
        <v>1.991889369179346</v>
      </c>
      <c r="G5" s="336">
        <v>3.6582226264067983</v>
      </c>
    </row>
    <row r="6" spans="1:7" ht="15.75" customHeight="1">
      <c r="A6" s="163" t="s">
        <v>302</v>
      </c>
      <c r="B6" s="335">
        <v>1308.7710520182015</v>
      </c>
      <c r="C6" s="329">
        <v>326.14591707655671</v>
      </c>
      <c r="D6" s="336">
        <v>98.501792563420153</v>
      </c>
      <c r="E6" s="327">
        <v>2.0253264076285586</v>
      </c>
      <c r="F6" s="347">
        <v>1.6578621227001704</v>
      </c>
      <c r="G6" s="336">
        <v>3.4738193447299959</v>
      </c>
    </row>
    <row r="7" spans="1:7" ht="15.75" customHeight="1">
      <c r="A7" s="163" t="s">
        <v>303</v>
      </c>
      <c r="B7" s="327">
        <v>1269.2370606651841</v>
      </c>
      <c r="C7" s="325">
        <v>282.38180474940151</v>
      </c>
      <c r="D7" s="336">
        <v>90.236020981878042</v>
      </c>
      <c r="E7" s="327">
        <v>1.8838239785561164</v>
      </c>
      <c r="F7" s="347">
        <v>1.6238392213345707</v>
      </c>
      <c r="G7" s="336">
        <v>2.6808264310221652</v>
      </c>
    </row>
    <row r="8" spans="1:7" ht="15.75" customHeight="1">
      <c r="A8" s="163" t="s">
        <v>304</v>
      </c>
      <c r="B8" s="327">
        <v>1253.7493177501478</v>
      </c>
      <c r="C8" s="325">
        <v>244.96570305807398</v>
      </c>
      <c r="D8" s="336">
        <v>98.550153948735641</v>
      </c>
      <c r="E8" s="327">
        <v>1.7222357000749917</v>
      </c>
      <c r="F8" s="347">
        <v>1.3607788247506105</v>
      </c>
      <c r="G8" s="336">
        <v>2.0114012003344963</v>
      </c>
    </row>
    <row r="9" spans="1:7" ht="15.75" customHeight="1">
      <c r="A9" s="163" t="s">
        <v>305</v>
      </c>
      <c r="B9" s="327">
        <v>1245.7928124029686</v>
      </c>
      <c r="C9" s="325">
        <v>220.86116367958223</v>
      </c>
      <c r="D9" s="336">
        <v>96.321363627602906</v>
      </c>
      <c r="E9" s="327">
        <v>1.6938703374945374</v>
      </c>
      <c r="F9" s="347">
        <v>1.2268885401902789</v>
      </c>
      <c r="G9" s="336">
        <v>1.2820772980535096</v>
      </c>
    </row>
    <row r="10" spans="1:7" ht="15.75" customHeight="1">
      <c r="A10" s="163" t="s">
        <v>306</v>
      </c>
      <c r="B10" s="327">
        <v>1206.6880180219914</v>
      </c>
      <c r="C10" s="325">
        <v>201.82713544652941</v>
      </c>
      <c r="D10" s="336">
        <v>99.533165281881992</v>
      </c>
      <c r="E10" s="327">
        <v>1.3698002720940727</v>
      </c>
      <c r="F10" s="347">
        <v>0.87785961710053573</v>
      </c>
      <c r="G10" s="336">
        <v>0.96691783912522777</v>
      </c>
    </row>
    <row r="11" spans="1:7" ht="15.75" customHeight="1">
      <c r="A11" s="163" t="s">
        <v>307</v>
      </c>
      <c r="B11" s="327">
        <v>1137.2634893153836</v>
      </c>
      <c r="C11" s="325">
        <v>179.14880331337136</v>
      </c>
      <c r="D11" s="336">
        <v>100.21602365516873</v>
      </c>
      <c r="E11" s="327">
        <v>1.279876480900789</v>
      </c>
      <c r="F11" s="347">
        <v>0.8136963057382498</v>
      </c>
      <c r="G11" s="336">
        <v>0.85183832006973048</v>
      </c>
    </row>
    <row r="12" spans="1:7" ht="15.75" customHeight="1">
      <c r="A12" s="163" t="s">
        <v>308</v>
      </c>
      <c r="B12" s="327">
        <v>1101.3104429408327</v>
      </c>
      <c r="C12" s="325">
        <v>156.96598690053196</v>
      </c>
      <c r="D12" s="336">
        <v>97.760262103005829</v>
      </c>
      <c r="E12" s="327">
        <v>1.009236678256068</v>
      </c>
      <c r="F12" s="347">
        <v>0.66151647818464954</v>
      </c>
      <c r="G12" s="336">
        <v>0.69968089038761005</v>
      </c>
    </row>
    <row r="13" spans="1:7" ht="15.75" customHeight="1">
      <c r="A13" s="164" t="s">
        <v>684</v>
      </c>
      <c r="B13" s="333">
        <v>1035.7898055992612</v>
      </c>
      <c r="C13" s="350">
        <v>149.42299764256214</v>
      </c>
      <c r="D13" s="338">
        <v>105.35073412937253</v>
      </c>
      <c r="E13" s="333">
        <v>0.90334717826512601</v>
      </c>
      <c r="F13" s="349">
        <v>0.66046609731648365</v>
      </c>
      <c r="G13" s="338">
        <v>0.34514679924280761</v>
      </c>
    </row>
    <row r="14" spans="1:7" ht="62.45" customHeight="1">
      <c r="A14" s="504" t="s">
        <v>685</v>
      </c>
      <c r="B14" s="505"/>
      <c r="C14" s="505"/>
      <c r="D14" s="505"/>
      <c r="E14" s="505"/>
      <c r="F14" s="505"/>
      <c r="G14" s="505"/>
    </row>
  </sheetData>
  <mergeCells count="2">
    <mergeCell ref="A1:G1"/>
    <mergeCell ref="A14:G14"/>
  </mergeCells>
  <phoneticPr fontId="16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5"/>
  <sheetViews>
    <sheetView showGridLines="0" zoomScaleNormal="100" workbookViewId="0">
      <selection activeCell="H15" sqref="H15"/>
    </sheetView>
  </sheetViews>
  <sheetFormatPr defaultColWidth="9" defaultRowHeight="15.75"/>
  <cols>
    <col min="1" max="1" width="10.125" style="19" customWidth="1"/>
    <col min="2" max="7" width="17.625" style="19" customWidth="1"/>
    <col min="8" max="16384" width="9" style="19"/>
  </cols>
  <sheetData>
    <row r="1" spans="1:10" ht="20.25" customHeight="1">
      <c r="A1" s="503" t="s">
        <v>310</v>
      </c>
      <c r="B1" s="503"/>
      <c r="C1" s="503"/>
      <c r="D1" s="503"/>
      <c r="E1" s="503"/>
      <c r="F1" s="503"/>
      <c r="G1" s="503"/>
    </row>
    <row r="2" spans="1:10" ht="15.75" customHeight="1">
      <c r="A2" s="68"/>
      <c r="B2" s="68"/>
      <c r="C2" s="68"/>
      <c r="D2" s="68"/>
      <c r="E2" s="68"/>
      <c r="F2" s="67"/>
      <c r="G2" s="171" t="s">
        <v>309</v>
      </c>
    </row>
    <row r="3" spans="1:10" ht="15.75" customHeight="1">
      <c r="A3" s="69"/>
      <c r="B3" s="66" t="s">
        <v>311</v>
      </c>
      <c r="C3" s="65" t="s">
        <v>312</v>
      </c>
      <c r="D3" s="65" t="s">
        <v>295</v>
      </c>
      <c r="E3" s="65" t="s">
        <v>296</v>
      </c>
      <c r="F3" s="65" t="s">
        <v>313</v>
      </c>
      <c r="G3" s="65" t="s">
        <v>314</v>
      </c>
    </row>
    <row r="4" spans="1:10" ht="15.75" customHeight="1">
      <c r="A4" s="163" t="s">
        <v>683</v>
      </c>
      <c r="B4" s="335">
        <v>1099.9968642453414</v>
      </c>
      <c r="C4" s="325">
        <v>830.29</v>
      </c>
      <c r="D4" s="336">
        <v>27.25</v>
      </c>
      <c r="E4" s="327">
        <v>0.81</v>
      </c>
      <c r="F4" s="347">
        <v>2.89</v>
      </c>
      <c r="G4" s="336">
        <v>0.99</v>
      </c>
    </row>
    <row r="5" spans="1:10" ht="15.75" customHeight="1">
      <c r="A5" s="163" t="s">
        <v>301</v>
      </c>
      <c r="B5" s="335">
        <v>1032.0011936641563</v>
      </c>
      <c r="C5" s="329">
        <v>770.57</v>
      </c>
      <c r="D5" s="336">
        <v>30.08</v>
      </c>
      <c r="E5" s="327">
        <v>0.74</v>
      </c>
      <c r="F5" s="347">
        <v>2.61</v>
      </c>
      <c r="G5" s="336">
        <v>1.1100000000000001</v>
      </c>
    </row>
    <row r="6" spans="1:10" ht="15.75" customHeight="1">
      <c r="A6" s="163" t="s">
        <v>302</v>
      </c>
      <c r="B6" s="335">
        <v>953.46804895698949</v>
      </c>
      <c r="C6" s="329">
        <v>705.77</v>
      </c>
      <c r="D6" s="336">
        <v>32.659999999999997</v>
      </c>
      <c r="E6" s="327">
        <v>0.83</v>
      </c>
      <c r="F6" s="347">
        <v>2.4</v>
      </c>
      <c r="G6" s="336">
        <v>0.98</v>
      </c>
    </row>
    <row r="7" spans="1:10" ht="15.75" customHeight="1">
      <c r="A7" s="163" t="s">
        <v>303</v>
      </c>
      <c r="B7" s="335">
        <v>865.61618803068734</v>
      </c>
      <c r="C7" s="329">
        <v>636.08000000000004</v>
      </c>
      <c r="D7" s="336">
        <v>31.06</v>
      </c>
      <c r="E7" s="327">
        <v>0.73</v>
      </c>
      <c r="F7" s="347">
        <v>1.91</v>
      </c>
      <c r="G7" s="336">
        <v>0.92</v>
      </c>
    </row>
    <row r="8" spans="1:10" ht="15.75" customHeight="1">
      <c r="A8" s="163" t="s">
        <v>304</v>
      </c>
      <c r="B8" s="335">
        <v>784.37733769046031</v>
      </c>
      <c r="C8" s="329">
        <v>569.42999999999995</v>
      </c>
      <c r="D8" s="336">
        <v>32.28</v>
      </c>
      <c r="E8" s="327">
        <v>0.7</v>
      </c>
      <c r="F8" s="347">
        <v>1.84</v>
      </c>
      <c r="G8" s="336">
        <v>0.78</v>
      </c>
    </row>
    <row r="9" spans="1:10" ht="15.75" customHeight="1">
      <c r="A9" s="163" t="s">
        <v>305</v>
      </c>
      <c r="B9" s="335">
        <v>721.7216411906677</v>
      </c>
      <c r="C9" s="329">
        <v>517.01</v>
      </c>
      <c r="D9" s="336">
        <v>33.58</v>
      </c>
      <c r="E9" s="327">
        <v>0.73</v>
      </c>
      <c r="F9" s="347">
        <v>1.46</v>
      </c>
      <c r="G9" s="336">
        <v>0.87</v>
      </c>
    </row>
    <row r="10" spans="1:10" ht="15.75" customHeight="1">
      <c r="A10" s="163" t="s">
        <v>306</v>
      </c>
      <c r="B10" s="335">
        <v>645.96890831350925</v>
      </c>
      <c r="C10" s="329">
        <v>460.08</v>
      </c>
      <c r="D10" s="336">
        <v>30.44</v>
      </c>
      <c r="E10" s="327">
        <v>0.72</v>
      </c>
      <c r="F10" s="347">
        <v>1.41</v>
      </c>
      <c r="G10" s="336">
        <v>1.03</v>
      </c>
    </row>
    <row r="11" spans="1:10" ht="15.75" customHeight="1">
      <c r="A11" s="163" t="s">
        <v>307</v>
      </c>
      <c r="B11" s="335">
        <v>592.8475824654497</v>
      </c>
      <c r="C11" s="329">
        <v>421.78</v>
      </c>
      <c r="D11" s="336">
        <v>25.51</v>
      </c>
      <c r="E11" s="327">
        <v>0.75</v>
      </c>
      <c r="F11" s="347">
        <v>1.2</v>
      </c>
      <c r="G11" s="336">
        <v>1.1100000000000001</v>
      </c>
    </row>
    <row r="12" spans="1:10" ht="15.75" customHeight="1">
      <c r="A12" s="163" t="s">
        <v>308</v>
      </c>
      <c r="B12" s="341">
        <v>488.12025175625416</v>
      </c>
      <c r="C12" s="342">
        <v>331.61</v>
      </c>
      <c r="D12" s="343">
        <v>24.21</v>
      </c>
      <c r="E12" s="344">
        <v>0.74</v>
      </c>
      <c r="F12" s="348">
        <v>1.1100000000000001</v>
      </c>
      <c r="G12" s="343">
        <v>1.06</v>
      </c>
      <c r="H12" s="323"/>
      <c r="J12" s="37"/>
    </row>
    <row r="13" spans="1:10" ht="15.75" customHeight="1">
      <c r="A13" s="164" t="s">
        <v>684</v>
      </c>
      <c r="B13" s="337">
        <v>452.01699527378599</v>
      </c>
      <c r="C13" s="331">
        <v>303.75789691443487</v>
      </c>
      <c r="D13" s="338">
        <v>26.537610795499752</v>
      </c>
      <c r="E13" s="333">
        <v>0.69540586559730111</v>
      </c>
      <c r="F13" s="349">
        <v>0.90545981126971242</v>
      </c>
      <c r="G13" s="338">
        <v>1.1043745325504051</v>
      </c>
    </row>
    <row r="14" spans="1:10" ht="112.5" customHeight="1">
      <c r="A14" s="506" t="s">
        <v>728</v>
      </c>
      <c r="B14" s="507"/>
      <c r="C14" s="507"/>
      <c r="D14" s="507"/>
      <c r="E14" s="507"/>
      <c r="F14" s="507"/>
      <c r="G14" s="507"/>
    </row>
    <row r="15" spans="1:10" ht="146.25" customHeight="1">
      <c r="A15" s="508" t="s">
        <v>686</v>
      </c>
      <c r="B15" s="509"/>
      <c r="C15" s="509"/>
      <c r="D15" s="509"/>
      <c r="E15" s="509"/>
      <c r="F15" s="509"/>
      <c r="G15" s="509"/>
    </row>
  </sheetData>
  <mergeCells count="3">
    <mergeCell ref="A1:G1"/>
    <mergeCell ref="A14:G14"/>
    <mergeCell ref="A15:G15"/>
  </mergeCells>
  <phoneticPr fontId="1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5"/>
  <sheetViews>
    <sheetView showGridLines="0" zoomScaleNormal="100" workbookViewId="0">
      <selection activeCell="A51" sqref="A51"/>
    </sheetView>
  </sheetViews>
  <sheetFormatPr defaultColWidth="9" defaultRowHeight="15.75"/>
  <cols>
    <col min="1" max="1" width="11.375" style="19" customWidth="1"/>
    <col min="2" max="7" width="20.625" style="19" customWidth="1"/>
    <col min="8" max="16384" width="9" style="19"/>
  </cols>
  <sheetData>
    <row r="1" spans="1:10" ht="20.25" customHeight="1">
      <c r="A1" s="503" t="s">
        <v>691</v>
      </c>
      <c r="B1" s="503"/>
      <c r="C1" s="503"/>
      <c r="D1" s="503"/>
      <c r="E1" s="503"/>
      <c r="F1" s="503"/>
      <c r="G1" s="503"/>
    </row>
    <row r="2" spans="1:10" ht="15.75" customHeight="1">
      <c r="A2" s="68"/>
      <c r="B2" s="68"/>
      <c r="C2" s="68"/>
      <c r="D2" s="68"/>
      <c r="E2" s="68"/>
      <c r="F2" s="67"/>
      <c r="G2" s="171" t="s">
        <v>687</v>
      </c>
    </row>
    <row r="3" spans="1:10" ht="15.75" customHeight="1">
      <c r="A3" s="69"/>
      <c r="B3" s="66" t="s">
        <v>692</v>
      </c>
      <c r="C3" s="65" t="s">
        <v>693</v>
      </c>
      <c r="D3" s="65" t="s">
        <v>694</v>
      </c>
      <c r="E3" s="65" t="s">
        <v>695</v>
      </c>
      <c r="F3" s="65" t="s">
        <v>696</v>
      </c>
      <c r="G3" s="65" t="s">
        <v>697</v>
      </c>
    </row>
    <row r="4" spans="1:10" ht="15.75" customHeight="1">
      <c r="A4" s="163" t="s">
        <v>300</v>
      </c>
      <c r="B4" s="335">
        <v>3255.7839310422</v>
      </c>
      <c r="C4" s="325">
        <v>2868.0301758970331</v>
      </c>
      <c r="D4" s="336" t="s">
        <v>293</v>
      </c>
      <c r="E4" s="327">
        <v>4.7331142144012484</v>
      </c>
      <c r="F4" s="339">
        <v>113.11907208786873</v>
      </c>
      <c r="G4" s="340">
        <v>27.125880272505167</v>
      </c>
    </row>
    <row r="5" spans="1:10" ht="15.75" customHeight="1">
      <c r="A5" s="163" t="s">
        <v>301</v>
      </c>
      <c r="B5" s="335">
        <v>3102.7698601541383</v>
      </c>
      <c r="C5" s="329">
        <v>2733.6364908325304</v>
      </c>
      <c r="D5" s="336">
        <v>45.35</v>
      </c>
      <c r="E5" s="327">
        <v>4.5242059092081828</v>
      </c>
      <c r="F5" s="339">
        <v>109.03497379889514</v>
      </c>
      <c r="G5" s="340">
        <v>35.922871069727236</v>
      </c>
    </row>
    <row r="6" spans="1:10" ht="15.75" customHeight="1">
      <c r="A6" s="163" t="s">
        <v>302</v>
      </c>
      <c r="B6" s="335">
        <v>2935.6584295765529</v>
      </c>
      <c r="C6" s="329">
        <v>2574.1045752650939</v>
      </c>
      <c r="D6" s="336">
        <v>44.34</v>
      </c>
      <c r="E6" s="327">
        <v>4.4414146412362507</v>
      </c>
      <c r="F6" s="339">
        <v>101.25352970406605</v>
      </c>
      <c r="G6" s="340">
        <v>37.009802729539039</v>
      </c>
    </row>
    <row r="7" spans="1:10" ht="15.75" customHeight="1">
      <c r="A7" s="163" t="s">
        <v>303</v>
      </c>
      <c r="B7" s="335">
        <v>2874.2668144916379</v>
      </c>
      <c r="C7" s="329">
        <v>2500.5296254010382</v>
      </c>
      <c r="D7" s="336">
        <v>41.48</v>
      </c>
      <c r="E7" s="327">
        <v>4.9495691475314958</v>
      </c>
      <c r="F7" s="339">
        <v>102.24757183324381</v>
      </c>
      <c r="G7" s="340">
        <v>39.30674021625245</v>
      </c>
    </row>
    <row r="8" spans="1:10" ht="15.75" customHeight="1">
      <c r="A8" s="163" t="s">
        <v>304</v>
      </c>
      <c r="B8" s="335">
        <v>2849.0930446282628</v>
      </c>
      <c r="C8" s="329">
        <v>2451.5722013574054</v>
      </c>
      <c r="D8" s="336">
        <v>39.78</v>
      </c>
      <c r="E8" s="327">
        <v>5.3842549302627978</v>
      </c>
      <c r="F8" s="339">
        <v>102.90380106969899</v>
      </c>
      <c r="G8" s="340">
        <v>40.943589980808483</v>
      </c>
    </row>
    <row r="9" spans="1:10" ht="15.75" customHeight="1">
      <c r="A9" s="163" t="s">
        <v>305</v>
      </c>
      <c r="B9" s="335">
        <v>2757.7863744947631</v>
      </c>
      <c r="C9" s="329">
        <v>2362.9266580527405</v>
      </c>
      <c r="D9" s="336">
        <v>38.21</v>
      </c>
      <c r="E9" s="327">
        <v>5.3188230444150228</v>
      </c>
      <c r="F9" s="339">
        <v>98.600288698235161</v>
      </c>
      <c r="G9" s="340">
        <v>41.72449677018669</v>
      </c>
      <c r="J9" s="37"/>
    </row>
    <row r="10" spans="1:10" ht="15.75" customHeight="1">
      <c r="A10" s="163" t="s">
        <v>306</v>
      </c>
      <c r="B10" s="335">
        <v>2593.1457353184751</v>
      </c>
      <c r="C10" s="329">
        <v>2209.7827366832744</v>
      </c>
      <c r="D10" s="336">
        <v>36.69</v>
      </c>
      <c r="E10" s="327">
        <v>5.0121293131444293</v>
      </c>
      <c r="F10" s="339">
        <v>86.100018867878262</v>
      </c>
      <c r="G10" s="340">
        <v>44.006887181153587</v>
      </c>
      <c r="J10" s="37"/>
    </row>
    <row r="11" spans="1:10" ht="15.75" customHeight="1">
      <c r="A11" s="163" t="s">
        <v>307</v>
      </c>
      <c r="B11" s="335">
        <v>2511.3846375143239</v>
      </c>
      <c r="C11" s="329">
        <v>2130.5503613311821</v>
      </c>
      <c r="D11" s="336" t="s">
        <v>293</v>
      </c>
      <c r="E11" s="327">
        <v>5.0769050608063164</v>
      </c>
      <c r="F11" s="339">
        <v>81.772313962472992</v>
      </c>
      <c r="G11" s="340">
        <v>43.62197194966248</v>
      </c>
      <c r="J11" s="37"/>
    </row>
    <row r="12" spans="1:10" ht="15.75" customHeight="1">
      <c r="A12" s="164" t="s">
        <v>308</v>
      </c>
      <c r="B12" s="337">
        <v>2356.7578702418991</v>
      </c>
      <c r="C12" s="331">
        <v>1958.2242510665681</v>
      </c>
      <c r="D12" s="338" t="s">
        <v>293</v>
      </c>
      <c r="E12" s="333">
        <v>6.5465976944813216</v>
      </c>
      <c r="F12" s="345">
        <v>73.933759776339826</v>
      </c>
      <c r="G12" s="346">
        <v>38.372106931537942</v>
      </c>
    </row>
    <row r="13" spans="1:10" ht="15.75" customHeight="1">
      <c r="A13" s="164" t="s">
        <v>698</v>
      </c>
      <c r="B13" s="337">
        <v>2737.1476976765562</v>
      </c>
      <c r="C13" s="331">
        <v>1237.3719185337463</v>
      </c>
      <c r="D13" s="336">
        <v>229.50055898161023</v>
      </c>
      <c r="E13" s="333">
        <v>4.5945427504215246</v>
      </c>
      <c r="F13" s="345">
        <v>36.48848519275348</v>
      </c>
      <c r="G13" s="346">
        <v>27.209913220871336</v>
      </c>
    </row>
    <row r="14" spans="1:10" ht="124.5" customHeight="1">
      <c r="A14" s="510" t="s">
        <v>699</v>
      </c>
      <c r="B14" s="510"/>
      <c r="C14" s="510"/>
      <c r="D14" s="510"/>
      <c r="E14" s="510"/>
      <c r="F14" s="510"/>
      <c r="G14" s="510"/>
    </row>
    <row r="15" spans="1:10" ht="189.75" customHeight="1">
      <c r="A15" s="509" t="s">
        <v>700</v>
      </c>
      <c r="B15" s="509"/>
      <c r="C15" s="509"/>
      <c r="D15" s="509"/>
      <c r="E15" s="509"/>
      <c r="F15" s="509"/>
      <c r="G15" s="509"/>
    </row>
  </sheetData>
  <mergeCells count="3">
    <mergeCell ref="A1:G1"/>
    <mergeCell ref="A14:G14"/>
    <mergeCell ref="A15:G15"/>
  </mergeCells>
  <phoneticPr fontId="1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9"/>
  <sheetViews>
    <sheetView showGridLines="0" zoomScaleNormal="100" zoomScalePageLayoutView="80" workbookViewId="0">
      <selection activeCell="Q19" sqref="Q19"/>
    </sheetView>
  </sheetViews>
  <sheetFormatPr defaultColWidth="9" defaultRowHeight="15.75"/>
  <cols>
    <col min="1" max="1" width="6.375" style="1" customWidth="1"/>
    <col min="2" max="2" width="4.625" style="1" bestFit="1" customWidth="1"/>
    <col min="3" max="3" width="9.5" style="1" customWidth="1"/>
    <col min="4" max="4" width="7.375" style="1" customWidth="1"/>
    <col min="5" max="5" width="8.625" style="1" customWidth="1"/>
    <col min="6" max="8" width="9.625" style="1" customWidth="1"/>
    <col min="9" max="10" width="9.625" style="228" customWidth="1"/>
    <col min="11" max="13" width="9.5" style="1" customWidth="1"/>
    <col min="14" max="14" width="9.375" style="1" customWidth="1"/>
    <col min="15" max="15" width="5.375" style="1" customWidth="1"/>
    <col min="16" max="16" width="10.375" style="1" customWidth="1"/>
    <col min="17" max="16384" width="9" style="1"/>
  </cols>
  <sheetData>
    <row r="1" spans="1:16" ht="27.2" customHeight="1">
      <c r="A1" s="419" t="s">
        <v>418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</row>
    <row r="2" spans="1:16" ht="18.75" customHeight="1">
      <c r="A2" s="80"/>
      <c r="B2" s="80"/>
      <c r="C2" s="359" t="s">
        <v>419</v>
      </c>
      <c r="D2" s="359" t="s">
        <v>195</v>
      </c>
      <c r="E2" s="359" t="s">
        <v>196</v>
      </c>
      <c r="F2" s="359" t="s">
        <v>197</v>
      </c>
      <c r="G2" s="359" t="s">
        <v>198</v>
      </c>
      <c r="H2" s="359" t="s">
        <v>199</v>
      </c>
      <c r="I2" s="220" t="s">
        <v>200</v>
      </c>
      <c r="J2" s="220" t="s">
        <v>201</v>
      </c>
      <c r="K2" s="359" t="s">
        <v>202</v>
      </c>
      <c r="L2" s="359" t="s">
        <v>203</v>
      </c>
      <c r="M2" s="359" t="s">
        <v>204</v>
      </c>
      <c r="N2" s="359" t="s">
        <v>420</v>
      </c>
      <c r="O2" s="359" t="s">
        <v>421</v>
      </c>
    </row>
    <row r="3" spans="1:16" ht="18.75" customHeight="1">
      <c r="A3" s="389" t="s">
        <v>31</v>
      </c>
      <c r="B3" s="52" t="s">
        <v>422</v>
      </c>
      <c r="C3" s="52">
        <f t="shared" ref="C3:C29" si="0">SUM(D3:O3)</f>
        <v>262058</v>
      </c>
      <c r="D3" s="78">
        <v>3</v>
      </c>
      <c r="E3" s="78">
        <v>620</v>
      </c>
      <c r="F3" s="78">
        <v>15078</v>
      </c>
      <c r="G3" s="78">
        <v>28291</v>
      </c>
      <c r="H3" s="78">
        <v>32287</v>
      </c>
      <c r="I3" s="221">
        <v>71855</v>
      </c>
      <c r="J3" s="221">
        <v>58631</v>
      </c>
      <c r="K3" s="78">
        <v>38536</v>
      </c>
      <c r="L3" s="78">
        <v>8764</v>
      </c>
      <c r="M3" s="78">
        <v>3609</v>
      </c>
      <c r="N3" s="78">
        <v>4370</v>
      </c>
      <c r="O3" s="78">
        <v>14</v>
      </c>
      <c r="P3" s="367"/>
    </row>
    <row r="4" spans="1:16" ht="18.75" customHeight="1">
      <c r="A4" s="389"/>
      <c r="B4" s="52" t="s">
        <v>22</v>
      </c>
      <c r="C4" s="52">
        <f t="shared" si="0"/>
        <v>213949</v>
      </c>
      <c r="D4" s="52">
        <v>3</v>
      </c>
      <c r="E4" s="52">
        <v>522</v>
      </c>
      <c r="F4" s="52">
        <v>12940</v>
      </c>
      <c r="G4" s="52">
        <v>22534</v>
      </c>
      <c r="H4" s="52">
        <v>25522</v>
      </c>
      <c r="I4" s="222">
        <v>59072</v>
      </c>
      <c r="J4" s="222">
        <v>49172</v>
      </c>
      <c r="K4" s="52">
        <v>31155</v>
      </c>
      <c r="L4" s="52">
        <v>6836</v>
      </c>
      <c r="M4" s="52">
        <v>2799</v>
      </c>
      <c r="N4" s="52">
        <v>3382</v>
      </c>
      <c r="O4" s="52">
        <v>12</v>
      </c>
      <c r="P4" s="367"/>
    </row>
    <row r="5" spans="1:16" ht="18.75" customHeight="1">
      <c r="A5" s="70"/>
      <c r="B5" s="79" t="s">
        <v>21</v>
      </c>
      <c r="C5" s="79">
        <f t="shared" si="0"/>
        <v>48109</v>
      </c>
      <c r="D5" s="79" t="s">
        <v>80</v>
      </c>
      <c r="E5" s="79">
        <v>98</v>
      </c>
      <c r="F5" s="79">
        <v>2138</v>
      </c>
      <c r="G5" s="79">
        <v>5757</v>
      </c>
      <c r="H5" s="79">
        <v>6765</v>
      </c>
      <c r="I5" s="202">
        <v>12783</v>
      </c>
      <c r="J5" s="202">
        <v>9459</v>
      </c>
      <c r="K5" s="79">
        <v>7381</v>
      </c>
      <c r="L5" s="79">
        <v>1928</v>
      </c>
      <c r="M5" s="79">
        <v>810</v>
      </c>
      <c r="N5" s="79">
        <v>988</v>
      </c>
      <c r="O5" s="79">
        <v>2</v>
      </c>
      <c r="P5" s="367"/>
    </row>
    <row r="6" spans="1:16" ht="18.75" customHeight="1">
      <c r="A6" s="390" t="s">
        <v>30</v>
      </c>
      <c r="B6" s="52" t="s">
        <v>423</v>
      </c>
      <c r="C6" s="52">
        <f t="shared" si="0"/>
        <v>255310</v>
      </c>
      <c r="D6" s="52">
        <v>11</v>
      </c>
      <c r="E6" s="52">
        <v>598</v>
      </c>
      <c r="F6" s="52">
        <v>12038</v>
      </c>
      <c r="G6" s="52">
        <v>26469</v>
      </c>
      <c r="H6" s="52">
        <v>29739</v>
      </c>
      <c r="I6" s="222">
        <v>69448</v>
      </c>
      <c r="J6" s="222">
        <v>58262</v>
      </c>
      <c r="K6" s="52">
        <v>40325</v>
      </c>
      <c r="L6" s="52">
        <v>9965</v>
      </c>
      <c r="M6" s="52">
        <v>4059</v>
      </c>
      <c r="N6" s="52">
        <v>4368</v>
      </c>
      <c r="O6" s="52">
        <v>28</v>
      </c>
      <c r="P6" s="367"/>
    </row>
    <row r="7" spans="1:16" ht="18.75" customHeight="1">
      <c r="A7" s="389"/>
      <c r="B7" s="52" t="s">
        <v>22</v>
      </c>
      <c r="C7" s="52">
        <f t="shared" si="0"/>
        <v>209222</v>
      </c>
      <c r="D7" s="52">
        <v>10</v>
      </c>
      <c r="E7" s="52">
        <v>512</v>
      </c>
      <c r="F7" s="52">
        <v>10267</v>
      </c>
      <c r="G7" s="52">
        <v>21327</v>
      </c>
      <c r="H7" s="52">
        <v>23732</v>
      </c>
      <c r="I7" s="222">
        <v>57208</v>
      </c>
      <c r="J7" s="222">
        <v>48974</v>
      </c>
      <c r="K7" s="52">
        <v>32830</v>
      </c>
      <c r="L7" s="52">
        <v>7788</v>
      </c>
      <c r="M7" s="52">
        <v>3176</v>
      </c>
      <c r="N7" s="52">
        <v>3373</v>
      </c>
      <c r="O7" s="52">
        <v>25</v>
      </c>
      <c r="P7" s="367"/>
    </row>
    <row r="8" spans="1:16" ht="18.75" customHeight="1">
      <c r="A8" s="70"/>
      <c r="B8" s="79" t="s">
        <v>21</v>
      </c>
      <c r="C8" s="79">
        <f t="shared" si="0"/>
        <v>46088</v>
      </c>
      <c r="D8" s="79">
        <v>1</v>
      </c>
      <c r="E8" s="79">
        <v>86</v>
      </c>
      <c r="F8" s="79">
        <v>1771</v>
      </c>
      <c r="G8" s="79">
        <v>5142</v>
      </c>
      <c r="H8" s="79">
        <v>6007</v>
      </c>
      <c r="I8" s="202">
        <v>12240</v>
      </c>
      <c r="J8" s="202">
        <v>9288</v>
      </c>
      <c r="K8" s="79">
        <v>7495</v>
      </c>
      <c r="L8" s="79">
        <v>2177</v>
      </c>
      <c r="M8" s="79">
        <v>883</v>
      </c>
      <c r="N8" s="79">
        <v>995</v>
      </c>
      <c r="O8" s="79">
        <v>3</v>
      </c>
      <c r="P8" s="367"/>
    </row>
    <row r="9" spans="1:16" ht="18.75" customHeight="1">
      <c r="A9" s="390" t="s">
        <v>29</v>
      </c>
      <c r="B9" s="52" t="s">
        <v>424</v>
      </c>
      <c r="C9" s="52">
        <f t="shared" si="0"/>
        <v>261603</v>
      </c>
      <c r="D9" s="76">
        <v>5</v>
      </c>
      <c r="E9" s="76">
        <v>574</v>
      </c>
      <c r="F9" s="76">
        <v>10969</v>
      </c>
      <c r="G9" s="76">
        <v>25417</v>
      </c>
      <c r="H9" s="76">
        <v>28144</v>
      </c>
      <c r="I9" s="223">
        <v>70013</v>
      </c>
      <c r="J9" s="223">
        <v>59987</v>
      </c>
      <c r="K9" s="76">
        <v>44031</v>
      </c>
      <c r="L9" s="76">
        <v>11692</v>
      </c>
      <c r="M9" s="76">
        <v>5127</v>
      </c>
      <c r="N9" s="76">
        <v>5618</v>
      </c>
      <c r="O9" s="76">
        <v>26</v>
      </c>
      <c r="P9" s="367"/>
    </row>
    <row r="10" spans="1:16" ht="18.75" customHeight="1">
      <c r="A10" s="389"/>
      <c r="B10" s="52" t="s">
        <v>22</v>
      </c>
      <c r="C10" s="52">
        <f t="shared" si="0"/>
        <v>214701</v>
      </c>
      <c r="D10" s="76">
        <v>4</v>
      </c>
      <c r="E10" s="76">
        <v>478</v>
      </c>
      <c r="F10" s="76">
        <v>9400</v>
      </c>
      <c r="G10" s="76">
        <v>20807</v>
      </c>
      <c r="H10" s="76">
        <v>22354</v>
      </c>
      <c r="I10" s="223">
        <v>57805</v>
      </c>
      <c r="J10" s="223">
        <v>50658</v>
      </c>
      <c r="K10" s="76">
        <v>35947</v>
      </c>
      <c r="L10" s="76">
        <v>9163</v>
      </c>
      <c r="M10" s="76">
        <v>3868</v>
      </c>
      <c r="N10" s="76">
        <v>4200</v>
      </c>
      <c r="O10" s="76">
        <v>17</v>
      </c>
      <c r="P10" s="367"/>
    </row>
    <row r="11" spans="1:16" ht="18.75" customHeight="1">
      <c r="A11" s="70"/>
      <c r="B11" s="79" t="s">
        <v>21</v>
      </c>
      <c r="C11" s="79">
        <f t="shared" si="0"/>
        <v>46902</v>
      </c>
      <c r="D11" s="355">
        <v>1</v>
      </c>
      <c r="E11" s="355">
        <v>96</v>
      </c>
      <c r="F11" s="355">
        <v>1569</v>
      </c>
      <c r="G11" s="355">
        <v>4610</v>
      </c>
      <c r="H11" s="355">
        <v>5790</v>
      </c>
      <c r="I11" s="224">
        <v>12208</v>
      </c>
      <c r="J11" s="224">
        <v>9329</v>
      </c>
      <c r="K11" s="355">
        <v>8084</v>
      </c>
      <c r="L11" s="355">
        <v>2529</v>
      </c>
      <c r="M11" s="355">
        <v>1259</v>
      </c>
      <c r="N11" s="355">
        <v>1418</v>
      </c>
      <c r="O11" s="355">
        <v>9</v>
      </c>
      <c r="P11" s="367"/>
    </row>
    <row r="12" spans="1:16" ht="18.75" customHeight="1">
      <c r="A12" s="390" t="s">
        <v>28</v>
      </c>
      <c r="B12" s="52" t="s">
        <v>425</v>
      </c>
      <c r="C12" s="52">
        <f t="shared" si="0"/>
        <v>269296</v>
      </c>
      <c r="D12" s="358">
        <v>11</v>
      </c>
      <c r="E12" s="358">
        <v>467</v>
      </c>
      <c r="F12" s="358">
        <v>11002</v>
      </c>
      <c r="G12" s="358">
        <v>29284</v>
      </c>
      <c r="H12" s="358">
        <v>30124</v>
      </c>
      <c r="I12" s="225">
        <v>72943</v>
      </c>
      <c r="J12" s="225">
        <v>60458</v>
      </c>
      <c r="K12" s="358">
        <v>42729</v>
      </c>
      <c r="L12" s="358">
        <v>12039</v>
      </c>
      <c r="M12" s="358">
        <v>5204</v>
      </c>
      <c r="N12" s="358">
        <v>5013</v>
      </c>
      <c r="O12" s="76">
        <v>22</v>
      </c>
      <c r="P12" s="367"/>
    </row>
    <row r="13" spans="1:16" ht="18.75" customHeight="1">
      <c r="A13" s="389"/>
      <c r="B13" s="52" t="s">
        <v>22</v>
      </c>
      <c r="C13" s="52">
        <f t="shared" si="0"/>
        <v>221904</v>
      </c>
      <c r="D13" s="76">
        <v>10</v>
      </c>
      <c r="E13" s="76">
        <v>375</v>
      </c>
      <c r="F13" s="76">
        <v>9299</v>
      </c>
      <c r="G13" s="76">
        <v>24148</v>
      </c>
      <c r="H13" s="76">
        <v>23873</v>
      </c>
      <c r="I13" s="223">
        <v>60203</v>
      </c>
      <c r="J13" s="223">
        <v>51228</v>
      </c>
      <c r="K13" s="76">
        <v>35319</v>
      </c>
      <c r="L13" s="76">
        <v>9601</v>
      </c>
      <c r="M13" s="76">
        <v>4005</v>
      </c>
      <c r="N13" s="76">
        <v>3826</v>
      </c>
      <c r="O13" s="76">
        <v>17</v>
      </c>
      <c r="P13" s="367"/>
    </row>
    <row r="14" spans="1:16" ht="18.75" customHeight="1">
      <c r="A14" s="70"/>
      <c r="B14" s="79" t="s">
        <v>21</v>
      </c>
      <c r="C14" s="79">
        <f t="shared" si="0"/>
        <v>47392</v>
      </c>
      <c r="D14" s="355">
        <v>1</v>
      </c>
      <c r="E14" s="355">
        <v>92</v>
      </c>
      <c r="F14" s="355">
        <v>1703</v>
      </c>
      <c r="G14" s="355">
        <v>5136</v>
      </c>
      <c r="H14" s="355">
        <v>6251</v>
      </c>
      <c r="I14" s="224">
        <v>12740</v>
      </c>
      <c r="J14" s="224">
        <v>9230</v>
      </c>
      <c r="K14" s="355">
        <v>7410</v>
      </c>
      <c r="L14" s="355">
        <v>2438</v>
      </c>
      <c r="M14" s="355">
        <v>1199</v>
      </c>
      <c r="N14" s="355">
        <v>1187</v>
      </c>
      <c r="O14" s="355">
        <v>5</v>
      </c>
      <c r="P14" s="367"/>
    </row>
    <row r="15" spans="1:16" ht="18.75" customHeight="1">
      <c r="A15" s="390" t="s">
        <v>27</v>
      </c>
      <c r="B15" s="52" t="s">
        <v>426</v>
      </c>
      <c r="C15" s="52">
        <f t="shared" si="0"/>
        <v>272817</v>
      </c>
      <c r="D15" s="76">
        <v>7</v>
      </c>
      <c r="E15" s="76">
        <v>433</v>
      </c>
      <c r="F15" s="76">
        <v>9775</v>
      </c>
      <c r="G15" s="76">
        <v>31092</v>
      </c>
      <c r="H15" s="76">
        <v>32398</v>
      </c>
      <c r="I15" s="223">
        <v>72262</v>
      </c>
      <c r="J15" s="223">
        <v>61157</v>
      </c>
      <c r="K15" s="76">
        <v>42616</v>
      </c>
      <c r="L15" s="76">
        <v>12172</v>
      </c>
      <c r="M15" s="76">
        <v>5920</v>
      </c>
      <c r="N15" s="76">
        <v>4968</v>
      </c>
      <c r="O15" s="76">
        <v>17</v>
      </c>
      <c r="P15" s="367"/>
    </row>
    <row r="16" spans="1:16" ht="18.75" customHeight="1">
      <c r="A16" s="389"/>
      <c r="B16" s="52" t="s">
        <v>22</v>
      </c>
      <c r="C16" s="52">
        <f t="shared" si="0"/>
        <v>224383</v>
      </c>
      <c r="D16" s="76">
        <v>5</v>
      </c>
      <c r="E16" s="76">
        <v>351</v>
      </c>
      <c r="F16" s="76">
        <v>8273</v>
      </c>
      <c r="G16" s="76">
        <v>25922</v>
      </c>
      <c r="H16" s="76">
        <v>25970</v>
      </c>
      <c r="I16" s="223">
        <v>59137</v>
      </c>
      <c r="J16" s="223">
        <v>51654</v>
      </c>
      <c r="K16" s="76">
        <v>35195</v>
      </c>
      <c r="L16" s="76">
        <v>9595</v>
      </c>
      <c r="M16" s="76">
        <v>4535</v>
      </c>
      <c r="N16" s="76">
        <v>3733</v>
      </c>
      <c r="O16" s="76">
        <v>13</v>
      </c>
      <c r="P16" s="367"/>
    </row>
    <row r="17" spans="1:16" ht="18.75" customHeight="1">
      <c r="A17" s="70"/>
      <c r="B17" s="79" t="s">
        <v>21</v>
      </c>
      <c r="C17" s="79">
        <f t="shared" si="0"/>
        <v>48434</v>
      </c>
      <c r="D17" s="355">
        <v>2</v>
      </c>
      <c r="E17" s="355">
        <v>82</v>
      </c>
      <c r="F17" s="355">
        <v>1502</v>
      </c>
      <c r="G17" s="355">
        <v>5170</v>
      </c>
      <c r="H17" s="355">
        <v>6428</v>
      </c>
      <c r="I17" s="224">
        <v>13125</v>
      </c>
      <c r="J17" s="224">
        <v>9503</v>
      </c>
      <c r="K17" s="355">
        <v>7421</v>
      </c>
      <c r="L17" s="355">
        <v>2577</v>
      </c>
      <c r="M17" s="355">
        <v>1385</v>
      </c>
      <c r="N17" s="355">
        <v>1235</v>
      </c>
      <c r="O17" s="355">
        <v>4</v>
      </c>
      <c r="P17" s="367"/>
    </row>
    <row r="18" spans="1:16" ht="18.75" customHeight="1">
      <c r="A18" s="390" t="s">
        <v>26</v>
      </c>
      <c r="B18" s="52" t="s">
        <v>427</v>
      </c>
      <c r="C18" s="52">
        <f t="shared" si="0"/>
        <v>287294</v>
      </c>
      <c r="D18" s="76">
        <v>8</v>
      </c>
      <c r="E18" s="76">
        <v>440</v>
      </c>
      <c r="F18" s="76">
        <v>10499</v>
      </c>
      <c r="G18" s="76">
        <v>33849</v>
      </c>
      <c r="H18" s="76">
        <v>35622</v>
      </c>
      <c r="I18" s="223">
        <v>72445</v>
      </c>
      <c r="J18" s="223">
        <v>64802</v>
      </c>
      <c r="K18" s="76">
        <v>44259</v>
      </c>
      <c r="L18" s="76">
        <v>13083</v>
      </c>
      <c r="M18" s="76">
        <v>6995</v>
      </c>
      <c r="N18" s="76">
        <v>5266</v>
      </c>
      <c r="O18" s="76">
        <v>26</v>
      </c>
      <c r="P18" s="367"/>
    </row>
    <row r="19" spans="1:16" ht="18.75" customHeight="1">
      <c r="A19" s="389"/>
      <c r="B19" s="52" t="s">
        <v>22</v>
      </c>
      <c r="C19" s="52">
        <f t="shared" si="0"/>
        <v>235388</v>
      </c>
      <c r="D19" s="76">
        <v>5</v>
      </c>
      <c r="E19" s="76">
        <v>376</v>
      </c>
      <c r="F19" s="76">
        <v>9071</v>
      </c>
      <c r="G19" s="76">
        <v>28096</v>
      </c>
      <c r="H19" s="76">
        <v>28558</v>
      </c>
      <c r="I19" s="223">
        <v>58874</v>
      </c>
      <c r="J19" s="223">
        <v>54342</v>
      </c>
      <c r="K19" s="76">
        <v>36516</v>
      </c>
      <c r="L19" s="76">
        <v>10327</v>
      </c>
      <c r="M19" s="76">
        <v>5335</v>
      </c>
      <c r="N19" s="76">
        <v>3869</v>
      </c>
      <c r="O19" s="76">
        <v>19</v>
      </c>
      <c r="P19" s="367"/>
    </row>
    <row r="20" spans="1:16" ht="18.75" customHeight="1">
      <c r="A20" s="70"/>
      <c r="B20" s="79" t="s">
        <v>21</v>
      </c>
      <c r="C20" s="79">
        <f t="shared" si="0"/>
        <v>51906</v>
      </c>
      <c r="D20" s="355">
        <v>3</v>
      </c>
      <c r="E20" s="355">
        <v>64</v>
      </c>
      <c r="F20" s="355">
        <v>1428</v>
      </c>
      <c r="G20" s="355">
        <v>5753</v>
      </c>
      <c r="H20" s="355">
        <v>7064</v>
      </c>
      <c r="I20" s="224">
        <v>13571</v>
      </c>
      <c r="J20" s="224">
        <v>10460</v>
      </c>
      <c r="K20" s="355">
        <v>7743</v>
      </c>
      <c r="L20" s="355">
        <v>2756</v>
      </c>
      <c r="M20" s="355">
        <v>1660</v>
      </c>
      <c r="N20" s="355">
        <v>1397</v>
      </c>
      <c r="O20" s="355">
        <v>7</v>
      </c>
      <c r="P20" s="367"/>
    </row>
    <row r="21" spans="1:16" ht="18.75" customHeight="1">
      <c r="A21" s="390" t="s">
        <v>25</v>
      </c>
      <c r="B21" s="52" t="s">
        <v>428</v>
      </c>
      <c r="C21" s="52">
        <f t="shared" si="0"/>
        <v>291621</v>
      </c>
      <c r="D21" s="76">
        <v>3</v>
      </c>
      <c r="E21" s="76">
        <v>380</v>
      </c>
      <c r="F21" s="76">
        <v>8893</v>
      </c>
      <c r="G21" s="76">
        <v>32685</v>
      </c>
      <c r="H21" s="76">
        <v>36607</v>
      </c>
      <c r="I21" s="223">
        <v>70003</v>
      </c>
      <c r="J21" s="223">
        <v>67127</v>
      </c>
      <c r="K21" s="76">
        <v>46284</v>
      </c>
      <c r="L21" s="76">
        <v>14216</v>
      </c>
      <c r="M21" s="76">
        <v>8511</v>
      </c>
      <c r="N21" s="76">
        <v>6895</v>
      </c>
      <c r="O21" s="76">
        <v>17</v>
      </c>
      <c r="P21" s="367"/>
    </row>
    <row r="22" spans="1:16" ht="18.75" customHeight="1">
      <c r="A22" s="389"/>
      <c r="B22" s="52" t="s">
        <v>22</v>
      </c>
      <c r="C22" s="52">
        <f t="shared" si="0"/>
        <v>236308</v>
      </c>
      <c r="D22" s="76">
        <v>3</v>
      </c>
      <c r="E22" s="76">
        <v>319</v>
      </c>
      <c r="F22" s="76">
        <v>7606</v>
      </c>
      <c r="G22" s="76">
        <v>26808</v>
      </c>
      <c r="H22" s="76">
        <v>29531</v>
      </c>
      <c r="I22" s="223">
        <v>56161</v>
      </c>
      <c r="J22" s="223">
        <v>55800</v>
      </c>
      <c r="K22" s="76">
        <v>37680</v>
      </c>
      <c r="L22" s="76">
        <v>11045</v>
      </c>
      <c r="M22" s="76">
        <v>6394</v>
      </c>
      <c r="N22" s="76">
        <v>4946</v>
      </c>
      <c r="O22" s="76">
        <v>15</v>
      </c>
      <c r="P22" s="367"/>
    </row>
    <row r="23" spans="1:16" ht="18.75" customHeight="1">
      <c r="A23" s="70"/>
      <c r="B23" s="79" t="s">
        <v>21</v>
      </c>
      <c r="C23" s="79">
        <f t="shared" si="0"/>
        <v>55313</v>
      </c>
      <c r="D23" s="355" t="s">
        <v>80</v>
      </c>
      <c r="E23" s="355">
        <v>61</v>
      </c>
      <c r="F23" s="355">
        <v>1287</v>
      </c>
      <c r="G23" s="355">
        <v>5877</v>
      </c>
      <c r="H23" s="355">
        <v>7076</v>
      </c>
      <c r="I23" s="224">
        <v>13842</v>
      </c>
      <c r="J23" s="224">
        <v>11327</v>
      </c>
      <c r="K23" s="355">
        <v>8604</v>
      </c>
      <c r="L23" s="355">
        <v>3171</v>
      </c>
      <c r="M23" s="355">
        <v>2117</v>
      </c>
      <c r="N23" s="355">
        <v>1949</v>
      </c>
      <c r="O23" s="355">
        <v>2</v>
      </c>
      <c r="P23" s="367"/>
    </row>
    <row r="24" spans="1:16" ht="18.75" customHeight="1">
      <c r="A24" s="390" t="s">
        <v>24</v>
      </c>
      <c r="B24" s="52" t="s">
        <v>429</v>
      </c>
      <c r="C24" s="52">
        <f t="shared" si="0"/>
        <v>277664</v>
      </c>
      <c r="D24" s="76">
        <v>7</v>
      </c>
      <c r="E24" s="76">
        <v>423</v>
      </c>
      <c r="F24" s="76">
        <v>9441</v>
      </c>
      <c r="G24" s="76">
        <v>32447</v>
      </c>
      <c r="H24" s="76">
        <v>35410</v>
      </c>
      <c r="I24" s="223">
        <v>63569</v>
      </c>
      <c r="J24" s="223">
        <v>63927</v>
      </c>
      <c r="K24" s="76">
        <v>43986</v>
      </c>
      <c r="L24" s="76">
        <v>13728</v>
      </c>
      <c r="M24" s="76">
        <v>8345</v>
      </c>
      <c r="N24" s="76">
        <v>6369</v>
      </c>
      <c r="O24" s="76">
        <v>12</v>
      </c>
      <c r="P24" s="367"/>
    </row>
    <row r="25" spans="1:16" ht="18.75" customHeight="1">
      <c r="A25" s="389"/>
      <c r="B25" s="52" t="s">
        <v>22</v>
      </c>
      <c r="C25" s="52">
        <f t="shared" si="0"/>
        <v>224434</v>
      </c>
      <c r="D25" s="76">
        <v>5</v>
      </c>
      <c r="E25" s="76">
        <v>332</v>
      </c>
      <c r="F25" s="76">
        <v>8115</v>
      </c>
      <c r="G25" s="76">
        <v>26613</v>
      </c>
      <c r="H25" s="76">
        <v>28534</v>
      </c>
      <c r="I25" s="223">
        <v>50642</v>
      </c>
      <c r="J25" s="223">
        <v>52524</v>
      </c>
      <c r="K25" s="76">
        <v>35904</v>
      </c>
      <c r="L25" s="76">
        <v>10699</v>
      </c>
      <c r="M25" s="76">
        <v>6356</v>
      </c>
      <c r="N25" s="76">
        <v>4700</v>
      </c>
      <c r="O25" s="76">
        <v>10</v>
      </c>
      <c r="P25" s="367"/>
    </row>
    <row r="26" spans="1:16" ht="18.75" customHeight="1">
      <c r="A26" s="70"/>
      <c r="B26" s="79" t="s">
        <v>21</v>
      </c>
      <c r="C26" s="79">
        <f t="shared" si="0"/>
        <v>53230</v>
      </c>
      <c r="D26" s="355">
        <v>2</v>
      </c>
      <c r="E26" s="355">
        <v>91</v>
      </c>
      <c r="F26" s="355">
        <v>1326</v>
      </c>
      <c r="G26" s="355">
        <v>5834</v>
      </c>
      <c r="H26" s="355">
        <v>6876</v>
      </c>
      <c r="I26" s="224">
        <v>12927</v>
      </c>
      <c r="J26" s="224">
        <v>11403</v>
      </c>
      <c r="K26" s="355">
        <v>8082</v>
      </c>
      <c r="L26" s="355">
        <v>3029</v>
      </c>
      <c r="M26" s="355">
        <v>1989</v>
      </c>
      <c r="N26" s="355">
        <v>1669</v>
      </c>
      <c r="O26" s="355">
        <v>2</v>
      </c>
      <c r="P26" s="367"/>
    </row>
    <row r="27" spans="1:16" ht="18.75" customHeight="1">
      <c r="A27" s="416" t="s">
        <v>23</v>
      </c>
      <c r="B27" s="52" t="s">
        <v>430</v>
      </c>
      <c r="C27" s="52">
        <f t="shared" si="0"/>
        <v>281811</v>
      </c>
      <c r="D27" s="76">
        <v>9</v>
      </c>
      <c r="E27" s="76">
        <v>210</v>
      </c>
      <c r="F27" s="76">
        <v>10226</v>
      </c>
      <c r="G27" s="76">
        <v>33556</v>
      </c>
      <c r="H27" s="76">
        <v>37903</v>
      </c>
      <c r="I27" s="223">
        <v>62785</v>
      </c>
      <c r="J27" s="223">
        <v>63324</v>
      </c>
      <c r="K27" s="76">
        <v>43455</v>
      </c>
      <c r="L27" s="76">
        <v>14162</v>
      </c>
      <c r="M27" s="76">
        <v>8944</v>
      </c>
      <c r="N27" s="76">
        <v>7237</v>
      </c>
      <c r="O27" s="76" t="s">
        <v>80</v>
      </c>
      <c r="P27" s="367"/>
    </row>
    <row r="28" spans="1:16" ht="18.75" customHeight="1">
      <c r="A28" s="417"/>
      <c r="B28" s="52" t="s">
        <v>22</v>
      </c>
      <c r="C28" s="52">
        <f t="shared" si="0"/>
        <v>226302</v>
      </c>
      <c r="D28" s="76">
        <v>9</v>
      </c>
      <c r="E28" s="76">
        <v>163</v>
      </c>
      <c r="F28" s="76">
        <v>8816</v>
      </c>
      <c r="G28" s="76">
        <v>27481</v>
      </c>
      <c r="H28" s="76">
        <v>30475</v>
      </c>
      <c r="I28" s="223">
        <v>49753</v>
      </c>
      <c r="J28" s="223">
        <v>51606</v>
      </c>
      <c r="K28" s="76">
        <v>35001</v>
      </c>
      <c r="L28" s="76">
        <v>10983</v>
      </c>
      <c r="M28" s="76">
        <v>6785</v>
      </c>
      <c r="N28" s="76">
        <v>5230</v>
      </c>
      <c r="O28" s="76" t="s">
        <v>80</v>
      </c>
      <c r="P28" s="367"/>
    </row>
    <row r="29" spans="1:16" ht="18.75" customHeight="1">
      <c r="A29" s="418"/>
      <c r="B29" s="79" t="s">
        <v>21</v>
      </c>
      <c r="C29" s="79">
        <f t="shared" si="0"/>
        <v>55509</v>
      </c>
      <c r="D29" s="355" t="s">
        <v>80</v>
      </c>
      <c r="E29" s="355">
        <v>47</v>
      </c>
      <c r="F29" s="355">
        <v>1410</v>
      </c>
      <c r="G29" s="355">
        <v>6075</v>
      </c>
      <c r="H29" s="355">
        <v>7428</v>
      </c>
      <c r="I29" s="224">
        <v>13032</v>
      </c>
      <c r="J29" s="224">
        <v>11718</v>
      </c>
      <c r="K29" s="355">
        <v>8454</v>
      </c>
      <c r="L29" s="355">
        <v>3179</v>
      </c>
      <c r="M29" s="355">
        <v>2159</v>
      </c>
      <c r="N29" s="355">
        <v>2007</v>
      </c>
      <c r="O29" s="355" t="s">
        <v>80</v>
      </c>
      <c r="P29" s="367"/>
    </row>
    <row r="30" spans="1:16" ht="18.75" customHeight="1">
      <c r="A30" s="416" t="s">
        <v>319</v>
      </c>
      <c r="B30" s="52" t="s">
        <v>426</v>
      </c>
      <c r="C30" s="52">
        <f t="shared" ref="C30:C32" si="1">SUM(D30:O30)</f>
        <v>265221</v>
      </c>
      <c r="D30" s="76" t="s">
        <v>80</v>
      </c>
      <c r="E30" s="76" t="s">
        <v>80</v>
      </c>
      <c r="F30" s="76">
        <v>9627</v>
      </c>
      <c r="G30" s="76">
        <v>32421</v>
      </c>
      <c r="H30" s="76">
        <v>36014</v>
      </c>
      <c r="I30" s="223">
        <v>57372</v>
      </c>
      <c r="J30" s="223">
        <v>59549</v>
      </c>
      <c r="K30" s="76">
        <v>39399</v>
      </c>
      <c r="L30" s="76">
        <v>13598</v>
      </c>
      <c r="M30" s="76">
        <v>9391</v>
      </c>
      <c r="N30" s="76">
        <v>7849</v>
      </c>
      <c r="O30" s="76">
        <v>1</v>
      </c>
      <c r="P30" s="367"/>
    </row>
    <row r="31" spans="1:16">
      <c r="A31" s="417"/>
      <c r="B31" s="52" t="s">
        <v>22</v>
      </c>
      <c r="C31" s="52">
        <f t="shared" si="1"/>
        <v>210289</v>
      </c>
      <c r="D31" s="76" t="s">
        <v>80</v>
      </c>
      <c r="E31" s="76" t="s">
        <v>80</v>
      </c>
      <c r="F31" s="76">
        <v>8207</v>
      </c>
      <c r="G31" s="76">
        <v>26210</v>
      </c>
      <c r="H31" s="76">
        <v>28778</v>
      </c>
      <c r="I31" s="223">
        <v>45033</v>
      </c>
      <c r="J31" s="223">
        <v>47689</v>
      </c>
      <c r="K31" s="76">
        <v>31366</v>
      </c>
      <c r="L31" s="76">
        <v>10360</v>
      </c>
      <c r="M31" s="76">
        <v>6986</v>
      </c>
      <c r="N31" s="76">
        <v>5659</v>
      </c>
      <c r="O31" s="76">
        <v>1</v>
      </c>
      <c r="P31" s="367"/>
    </row>
    <row r="32" spans="1:16">
      <c r="A32" s="418"/>
      <c r="B32" s="79" t="s">
        <v>21</v>
      </c>
      <c r="C32" s="79">
        <f t="shared" si="1"/>
        <v>54932</v>
      </c>
      <c r="D32" s="355" t="s">
        <v>80</v>
      </c>
      <c r="E32" s="355" t="s">
        <v>80</v>
      </c>
      <c r="F32" s="355">
        <v>1420</v>
      </c>
      <c r="G32" s="355">
        <v>6211</v>
      </c>
      <c r="H32" s="355">
        <v>7236</v>
      </c>
      <c r="I32" s="224">
        <v>12339</v>
      </c>
      <c r="J32" s="224">
        <v>11860</v>
      </c>
      <c r="K32" s="355">
        <v>8033</v>
      </c>
      <c r="L32" s="355">
        <v>3238</v>
      </c>
      <c r="M32" s="355">
        <v>2405</v>
      </c>
      <c r="N32" s="355">
        <v>2190</v>
      </c>
      <c r="O32" s="355" t="s">
        <v>80</v>
      </c>
      <c r="P32" s="367"/>
    </row>
    <row r="33" spans="1:15">
      <c r="A33" s="391" t="s">
        <v>431</v>
      </c>
      <c r="B33" s="11"/>
      <c r="D33" s="10"/>
      <c r="E33" s="10"/>
      <c r="F33" s="10"/>
      <c r="G33" s="10"/>
      <c r="H33" s="10"/>
      <c r="I33" s="226"/>
      <c r="J33" s="226"/>
      <c r="K33" s="10"/>
      <c r="L33" s="10"/>
      <c r="M33" s="10"/>
      <c r="N33" s="10"/>
      <c r="O33" s="10"/>
    </row>
    <row r="34" spans="1:15">
      <c r="F34" s="9"/>
      <c r="G34" s="9"/>
      <c r="H34" s="9"/>
      <c r="I34" s="227"/>
      <c r="J34" s="227"/>
      <c r="K34" s="9"/>
      <c r="L34" s="9"/>
      <c r="M34" s="9"/>
      <c r="N34" s="9"/>
    </row>
    <row r="35" spans="1:15">
      <c r="F35" s="9"/>
      <c r="G35" s="9"/>
      <c r="H35" s="9"/>
      <c r="I35" s="227"/>
      <c r="J35" s="227"/>
      <c r="K35" s="9"/>
      <c r="L35" s="9"/>
      <c r="M35" s="9"/>
      <c r="N35" s="9"/>
    </row>
    <row r="36" spans="1:15">
      <c r="F36" s="9"/>
      <c r="G36" s="9"/>
      <c r="H36" s="9"/>
      <c r="I36" s="227"/>
      <c r="J36" s="227"/>
      <c r="K36" s="9"/>
      <c r="L36" s="9"/>
      <c r="M36" s="9"/>
      <c r="N36" s="9"/>
    </row>
    <row r="37" spans="1:15">
      <c r="F37" s="9"/>
      <c r="G37" s="9"/>
      <c r="H37" s="9"/>
      <c r="I37" s="227"/>
      <c r="J37" s="227"/>
      <c r="K37" s="9"/>
      <c r="L37" s="9"/>
      <c r="M37" s="9"/>
      <c r="N37" s="9"/>
    </row>
    <row r="38" spans="1:15">
      <c r="F38" s="9"/>
      <c r="G38" s="9"/>
      <c r="H38" s="9"/>
      <c r="I38" s="227"/>
      <c r="J38" s="227"/>
      <c r="K38" s="9"/>
      <c r="L38" s="9"/>
      <c r="M38" s="9"/>
      <c r="N38" s="9"/>
    </row>
    <row r="39" spans="1:15">
      <c r="F39" s="9"/>
      <c r="G39" s="9"/>
      <c r="H39" s="9"/>
      <c r="I39" s="227"/>
      <c r="J39" s="227"/>
      <c r="K39" s="9"/>
      <c r="L39" s="9"/>
      <c r="M39" s="9"/>
      <c r="N39" s="9"/>
    </row>
  </sheetData>
  <mergeCells count="3">
    <mergeCell ref="A30:A32"/>
    <mergeCell ref="A27:A29"/>
    <mergeCell ref="A1:O1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5"/>
  <sheetViews>
    <sheetView showGridLines="0" zoomScaleNormal="100" workbookViewId="0">
      <selection activeCell="A51" sqref="A51"/>
    </sheetView>
  </sheetViews>
  <sheetFormatPr defaultColWidth="9" defaultRowHeight="15.75"/>
  <cols>
    <col min="1" max="1" width="10.125" style="19" customWidth="1"/>
    <col min="2" max="7" width="17.625" style="19" customWidth="1"/>
    <col min="8" max="16384" width="9" style="19"/>
  </cols>
  <sheetData>
    <row r="1" spans="1:10" ht="20.25" customHeight="1">
      <c r="A1" s="503" t="s">
        <v>701</v>
      </c>
      <c r="B1" s="503"/>
      <c r="C1" s="503"/>
      <c r="D1" s="503"/>
      <c r="E1" s="503"/>
      <c r="F1" s="503"/>
      <c r="G1" s="503"/>
    </row>
    <row r="2" spans="1:10" ht="15.75" customHeight="1">
      <c r="A2" s="68"/>
      <c r="B2" s="68"/>
      <c r="C2" s="68"/>
      <c r="D2" s="68"/>
      <c r="E2" s="68"/>
      <c r="F2" s="67"/>
      <c r="G2" s="171" t="s">
        <v>702</v>
      </c>
    </row>
    <row r="3" spans="1:10" ht="15.75" customHeight="1">
      <c r="A3" s="69"/>
      <c r="B3" s="66" t="s">
        <v>703</v>
      </c>
      <c r="C3" s="65" t="s">
        <v>693</v>
      </c>
      <c r="D3" s="65" t="s">
        <v>704</v>
      </c>
      <c r="E3" s="65" t="s">
        <v>705</v>
      </c>
      <c r="F3" s="65" t="s">
        <v>706</v>
      </c>
      <c r="G3" s="65" t="s">
        <v>690</v>
      </c>
    </row>
    <row r="4" spans="1:10" ht="15.75" customHeight="1">
      <c r="A4" s="163" t="s">
        <v>707</v>
      </c>
      <c r="B4" s="335">
        <v>7234.2957772443397</v>
      </c>
      <c r="C4" s="325">
        <v>2238.7631238487502</v>
      </c>
      <c r="D4" s="336">
        <f>9.08660453476226*100</f>
        <v>908.66045347622605</v>
      </c>
      <c r="E4" s="327">
        <f>0.00993396459346309*100</f>
        <v>0.99339645934630894</v>
      </c>
      <c r="F4" s="328">
        <f>65155/56567800*100000</f>
        <v>115.1803676296409</v>
      </c>
      <c r="G4" s="336">
        <f>16374/56567800*100000</f>
        <v>28.945796018229451</v>
      </c>
    </row>
    <row r="5" spans="1:10" ht="15.75" customHeight="1">
      <c r="A5" s="163" t="s">
        <v>301</v>
      </c>
      <c r="B5" s="335">
        <v>7121.47773973729</v>
      </c>
      <c r="C5" s="329">
        <v>2182.5138812196301</v>
      </c>
      <c r="D5" s="336">
        <f>9.22641568004523*100</f>
        <v>922.64156800452304</v>
      </c>
      <c r="E5" s="327">
        <f>0.00942232219901231*100</f>
        <v>0.94223221990123107</v>
      </c>
      <c r="F5" s="328">
        <f>57828/56948200*100000</f>
        <v>101.54491274526674</v>
      </c>
      <c r="G5" s="336">
        <f>20751/56948200*100000</f>
        <v>36.438377332382764</v>
      </c>
    </row>
    <row r="6" spans="1:10" ht="15.75" customHeight="1">
      <c r="A6" s="352" t="s">
        <v>302</v>
      </c>
      <c r="B6" s="335">
        <v>7209.6064123015321</v>
      </c>
      <c r="C6" s="329">
        <v>2053.4850179241439</v>
      </c>
      <c r="D6" s="336">
        <v>1036.0277031664245</v>
      </c>
      <c r="E6" s="327">
        <v>0.90056193671331475</v>
      </c>
      <c r="F6" s="351">
        <v>89.882003741599689</v>
      </c>
      <c r="G6" s="336">
        <f>26683/57408700*100000</f>
        <v>46.47901798856271</v>
      </c>
    </row>
    <row r="7" spans="1:10" ht="15.75" customHeight="1">
      <c r="A7" s="163" t="s">
        <v>303</v>
      </c>
      <c r="B7" s="335">
        <v>7662.4606617214595</v>
      </c>
      <c r="C7" s="329">
        <v>2048.53783891188</v>
      </c>
      <c r="D7" s="336">
        <f>10.749459480447*100</f>
        <v>1074.9459480446999</v>
      </c>
      <c r="E7" s="327">
        <f>0.0100333305149429*100</f>
        <v>1.0033330514942902</v>
      </c>
      <c r="F7" s="328">
        <f>0.883020180197919*100</f>
        <v>88.302018019791888</v>
      </c>
      <c r="G7" s="336">
        <f>0.60374172855542*100</f>
        <v>60.374172855542</v>
      </c>
    </row>
    <row r="8" spans="1:10" ht="15.75" customHeight="1">
      <c r="A8" s="163" t="s">
        <v>304</v>
      </c>
      <c r="B8" s="335">
        <v>8302.9420402522192</v>
      </c>
      <c r="C8" s="329">
        <v>2139.4491907658999</v>
      </c>
      <c r="D8" s="336">
        <f>11.0829921395871*100</f>
        <v>1108.29921395871</v>
      </c>
      <c r="E8" s="327">
        <f>0.0120064790761707*100</f>
        <v>1.20064790761707</v>
      </c>
      <c r="F8" s="328">
        <f>0.965562774856595*100</f>
        <v>96.556277485659507</v>
      </c>
      <c r="G8" s="336">
        <f>0.682175317640042*100</f>
        <v>68.217531764004207</v>
      </c>
    </row>
    <row r="9" spans="1:10" ht="15.75" customHeight="1">
      <c r="A9" s="163" t="s">
        <v>305</v>
      </c>
      <c r="B9" s="335">
        <v>9331.4447350420905</v>
      </c>
      <c r="C9" s="329">
        <v>2358.0460818417</v>
      </c>
      <c r="D9" s="336">
        <f>10.9387750515718*100</f>
        <v>1093.8775051571802</v>
      </c>
      <c r="E9" s="327">
        <f>0.0118188697573742*100</f>
        <v>1.1818869757374202</v>
      </c>
      <c r="F9" s="328">
        <f>1.27051137012098*100</f>
        <v>127.051137012098</v>
      </c>
      <c r="G9" s="336">
        <f>0.890491885429521*100</f>
        <v>89.049188542952095</v>
      </c>
    </row>
    <row r="10" spans="1:10" ht="15.75" customHeight="1">
      <c r="A10" s="163" t="s">
        <v>306</v>
      </c>
      <c r="B10" s="335">
        <v>9770.0705843511496</v>
      </c>
      <c r="C10" s="329">
        <v>2281.5011873278199</v>
      </c>
      <c r="D10" s="336">
        <f>11.506624566907*100</f>
        <v>1150.6624566907001</v>
      </c>
      <c r="E10" s="327">
        <f>0.0117077608476605*100</f>
        <v>1.17077608476605</v>
      </c>
      <c r="F10" s="328">
        <f>1.34097654093616*100</f>
        <v>134.097654093616</v>
      </c>
      <c r="G10" s="336">
        <f>0.97503304805959*100</f>
        <v>97.503304805959004</v>
      </c>
    </row>
    <row r="11" spans="1:10" ht="15.75" customHeight="1">
      <c r="A11" s="163" t="s">
        <v>307</v>
      </c>
      <c r="B11" s="335">
        <f>103.058709726868*100</f>
        <v>10305.8709726868</v>
      </c>
      <c r="C11" s="329">
        <f>22.7558756744748*100</f>
        <v>2275.5875674474801</v>
      </c>
      <c r="D11" s="336">
        <v>1296.5999999999999</v>
      </c>
      <c r="E11" s="327">
        <f>0.0118998480371645*100</f>
        <v>1.18998480371645</v>
      </c>
      <c r="F11" s="328">
        <f>1.54351266680627*100</f>
        <v>154.35126668062699</v>
      </c>
      <c r="G11" s="336">
        <f>1.00088286028531*100</f>
        <v>100.08828602853099</v>
      </c>
      <c r="J11" s="37"/>
    </row>
    <row r="12" spans="1:10" ht="15.75" customHeight="1">
      <c r="A12" s="163" t="s">
        <v>308</v>
      </c>
      <c r="B12" s="335">
        <f>93.966470973004*100</f>
        <v>9396.6470973003998</v>
      </c>
      <c r="C12" s="329">
        <f>16.7640424334924*100</f>
        <v>1676.40424334924</v>
      </c>
      <c r="D12" s="336">
        <f>13.1938948691652*100</f>
        <v>1319.3894869165201</v>
      </c>
      <c r="E12" s="327">
        <f>0.0105148331489452*100</f>
        <v>1.05148331489452</v>
      </c>
      <c r="F12" s="328">
        <f>1.14561210124388*100</f>
        <v>114.561210124388</v>
      </c>
      <c r="G12" s="336">
        <f>0.935937916387393*100</f>
        <v>93.593791638739305</v>
      </c>
    </row>
    <row r="13" spans="1:10" ht="15.75" customHeight="1">
      <c r="A13" s="163" t="s">
        <v>337</v>
      </c>
      <c r="B13" s="337">
        <f>101.384711690898*100</f>
        <v>10138.4711690898</v>
      </c>
      <c r="C13" s="331">
        <f>15.6880162406645*100</f>
        <v>1568.8016240664499</v>
      </c>
      <c r="D13" s="338">
        <f>15.8885530013501*100</f>
        <v>1588.8553001350101</v>
      </c>
      <c r="E13" s="333">
        <f>0.0115707165692862*100</f>
        <v>1.1570716569286199</v>
      </c>
      <c r="F13" s="334">
        <f>1.04411065262123*100</f>
        <v>104.411065262123</v>
      </c>
      <c r="G13" s="338">
        <f>1.12400050609745*100</f>
        <v>112.40005060974501</v>
      </c>
    </row>
    <row r="14" spans="1:10" ht="47.25" customHeight="1">
      <c r="A14" s="510" t="s">
        <v>708</v>
      </c>
      <c r="B14" s="507"/>
      <c r="C14" s="507"/>
      <c r="D14" s="507"/>
      <c r="E14" s="507"/>
      <c r="F14" s="507"/>
      <c r="G14" s="507"/>
    </row>
    <row r="15" spans="1:10" ht="167.25" customHeight="1">
      <c r="A15" s="509" t="s">
        <v>709</v>
      </c>
      <c r="B15" s="509"/>
      <c r="C15" s="509"/>
      <c r="D15" s="509"/>
      <c r="E15" s="509"/>
      <c r="F15" s="509"/>
      <c r="G15" s="509"/>
    </row>
  </sheetData>
  <mergeCells count="3">
    <mergeCell ref="A1:G1"/>
    <mergeCell ref="A14:G14"/>
    <mergeCell ref="A15:G15"/>
  </mergeCells>
  <phoneticPr fontId="16" type="noConversion"/>
  <printOptions horizontalCentered="1"/>
  <pageMargins left="0.70866141732283472" right="0.70866141732283472" top="0.74803149606299213" bottom="0.74803149606299213" header="0.31496062992125984" footer="0.31496062992125984"/>
  <pageSetup paperSize="224" scale="8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5"/>
  <sheetViews>
    <sheetView showGridLines="0" zoomScaleNormal="100" workbookViewId="0">
      <selection activeCell="D18" sqref="D18"/>
    </sheetView>
  </sheetViews>
  <sheetFormatPr defaultColWidth="9" defaultRowHeight="15.75"/>
  <cols>
    <col min="1" max="1" width="10.125" style="19" customWidth="1"/>
    <col min="2" max="7" width="17.625" style="19" customWidth="1"/>
    <col min="8" max="16384" width="9" style="19"/>
  </cols>
  <sheetData>
    <row r="1" spans="1:9" ht="20.25" customHeight="1">
      <c r="A1" s="503" t="s">
        <v>710</v>
      </c>
      <c r="B1" s="503"/>
      <c r="C1" s="503"/>
      <c r="D1" s="503"/>
      <c r="E1" s="503"/>
      <c r="F1" s="503"/>
      <c r="G1" s="503"/>
    </row>
    <row r="2" spans="1:9" ht="15.75" customHeight="1">
      <c r="A2" s="68"/>
      <c r="B2" s="68"/>
      <c r="C2" s="68"/>
      <c r="D2" s="68"/>
      <c r="E2" s="68"/>
      <c r="F2" s="67"/>
      <c r="G2" s="171" t="s">
        <v>687</v>
      </c>
    </row>
    <row r="3" spans="1:9" ht="15.75" customHeight="1">
      <c r="A3" s="69"/>
      <c r="B3" s="66" t="s">
        <v>711</v>
      </c>
      <c r="C3" s="65" t="s">
        <v>693</v>
      </c>
      <c r="D3" s="65" t="s">
        <v>688</v>
      </c>
      <c r="E3" s="65" t="s">
        <v>689</v>
      </c>
      <c r="F3" s="65" t="s">
        <v>681</v>
      </c>
      <c r="G3" s="65" t="s">
        <v>712</v>
      </c>
    </row>
    <row r="4" spans="1:9" ht="15.75" customHeight="1">
      <c r="A4" s="163" t="s">
        <v>300</v>
      </c>
      <c r="B4" s="324">
        <v>12147.746192267299</v>
      </c>
      <c r="C4" s="325">
        <v>5515.7484537594273</v>
      </c>
      <c r="D4" s="326">
        <v>1355.7922213203101</v>
      </c>
      <c r="E4" s="327">
        <v>2.4791533145176801</v>
      </c>
      <c r="F4" s="328">
        <v>96.781523248522802</v>
      </c>
      <c r="G4" s="328">
        <v>66.432904919533001</v>
      </c>
    </row>
    <row r="5" spans="1:9" ht="15.75" customHeight="1">
      <c r="A5" s="163" t="s">
        <v>301</v>
      </c>
      <c r="B5" s="324">
        <v>12071.7579704893</v>
      </c>
      <c r="C5" s="329">
        <v>5465.198628013065</v>
      </c>
      <c r="D5" s="326">
        <v>1545.37584594281</v>
      </c>
      <c r="E5" s="327">
        <v>2.9998803172748398</v>
      </c>
      <c r="F5" s="328">
        <v>87.090275460885195</v>
      </c>
      <c r="G5" s="328">
        <v>62.674582878620498</v>
      </c>
    </row>
    <row r="6" spans="1:9" ht="15.75" customHeight="1">
      <c r="A6" s="163" t="s">
        <v>302</v>
      </c>
      <c r="B6" s="324">
        <v>12305.196462706899</v>
      </c>
      <c r="C6" s="329">
        <v>5485.3103536828921</v>
      </c>
      <c r="D6" s="326">
        <v>1609.7890753152101</v>
      </c>
      <c r="E6" s="327">
        <v>3.2693506626107398</v>
      </c>
      <c r="F6" s="328">
        <v>86.261353129578097</v>
      </c>
      <c r="G6" s="328">
        <v>69.068900276038306</v>
      </c>
    </row>
    <row r="7" spans="1:9" ht="15.75" customHeight="1">
      <c r="A7" s="163" t="s">
        <v>303</v>
      </c>
      <c r="B7" s="324">
        <v>12803.3018235893</v>
      </c>
      <c r="C7" s="329">
        <v>5317.8063372782499</v>
      </c>
      <c r="D7" s="326">
        <v>1895.88099670676</v>
      </c>
      <c r="E7" s="327">
        <v>3.1125018381619398</v>
      </c>
      <c r="F7" s="328">
        <v>86.343862467830206</v>
      </c>
      <c r="G7" s="328">
        <v>60.392740584401302</v>
      </c>
    </row>
    <row r="8" spans="1:9" ht="15.75" customHeight="1">
      <c r="A8" s="163" t="s">
        <v>304</v>
      </c>
      <c r="B8" s="324">
        <v>12700.435398870401</v>
      </c>
      <c r="C8" s="329">
        <v>4988.1664825001453</v>
      </c>
      <c r="D8" s="326">
        <v>2066.92777498126</v>
      </c>
      <c r="E8" s="327">
        <v>3.4061987779002099</v>
      </c>
      <c r="F8" s="328">
        <v>86.283650699353998</v>
      </c>
      <c r="G8" s="328">
        <v>67.670487555029496</v>
      </c>
    </row>
    <row r="9" spans="1:9" ht="15.75" customHeight="1">
      <c r="A9" s="163" t="s">
        <v>305</v>
      </c>
      <c r="B9" s="324">
        <v>12419.2142386465</v>
      </c>
      <c r="C9" s="329">
        <v>4750.2025190158993</v>
      </c>
      <c r="D9" s="326">
        <v>2074.9082978484798</v>
      </c>
      <c r="E9" s="327">
        <v>4.3349882018225303</v>
      </c>
      <c r="F9" s="328">
        <v>85.993837058630902</v>
      </c>
      <c r="G9" s="328">
        <v>73.267266190895</v>
      </c>
    </row>
    <row r="10" spans="1:9" ht="15.75" customHeight="1">
      <c r="A10" s="163" t="s">
        <v>306</v>
      </c>
      <c r="B10" s="324">
        <v>12492.1801395125</v>
      </c>
      <c r="C10" s="329">
        <v>4288.8436689805067</v>
      </c>
      <c r="D10" s="326">
        <v>2557.7841683616698</v>
      </c>
      <c r="E10" s="327">
        <v>4.41268382230996</v>
      </c>
      <c r="F10" s="328">
        <v>84.971190039403098</v>
      </c>
      <c r="G10" s="328">
        <v>78.209661153547202</v>
      </c>
      <c r="I10" s="37"/>
    </row>
    <row r="11" spans="1:9" ht="15.75" customHeight="1">
      <c r="A11" s="163" t="s">
        <v>307</v>
      </c>
      <c r="B11" s="324">
        <v>12260.549220941901</v>
      </c>
      <c r="C11" s="329">
        <v>4153.4360675431089</v>
      </c>
      <c r="D11" s="326">
        <v>2380.5690246424501</v>
      </c>
      <c r="E11" s="327">
        <v>4.0665881432493602</v>
      </c>
      <c r="F11" s="328">
        <v>87.898621708751094</v>
      </c>
      <c r="G11" s="328">
        <v>83.481801093834306</v>
      </c>
    </row>
    <row r="12" spans="1:9" ht="15.75" customHeight="1">
      <c r="A12" s="163" t="s">
        <v>308</v>
      </c>
      <c r="B12" s="324">
        <v>12144.344158608899</v>
      </c>
      <c r="C12" s="329">
        <v>3976.1770262693817</v>
      </c>
      <c r="D12" s="326">
        <v>2103.3850540264998</v>
      </c>
      <c r="E12" s="327">
        <v>4.1719301555301298</v>
      </c>
      <c r="F12" s="328">
        <v>84.903114389218302</v>
      </c>
      <c r="G12" s="328">
        <v>90.183062946332697</v>
      </c>
    </row>
    <row r="13" spans="1:9" ht="15.75" customHeight="1">
      <c r="A13" s="164" t="s">
        <v>337</v>
      </c>
      <c r="B13" s="330">
        <v>11458.3259824426</v>
      </c>
      <c r="C13" s="331">
        <v>3657.0543179575993</v>
      </c>
      <c r="D13" s="332">
        <v>1880.88710332854</v>
      </c>
      <c r="E13" s="333">
        <v>3.9</v>
      </c>
      <c r="F13" s="334">
        <v>70.098093645810906</v>
      </c>
      <c r="G13" s="334">
        <v>92.824047304163798</v>
      </c>
    </row>
    <row r="14" spans="1:9">
      <c r="A14" s="511" t="s">
        <v>713</v>
      </c>
      <c r="B14" s="512"/>
      <c r="C14" s="512"/>
      <c r="D14" s="512"/>
      <c r="E14" s="512"/>
      <c r="F14" s="512"/>
      <c r="G14" s="512"/>
    </row>
    <row r="15" spans="1:9" ht="81.2" customHeight="1">
      <c r="A15" s="509" t="s">
        <v>714</v>
      </c>
      <c r="B15" s="509"/>
      <c r="C15" s="509"/>
      <c r="D15" s="509"/>
      <c r="E15" s="509"/>
      <c r="F15" s="509"/>
      <c r="G15" s="509"/>
    </row>
  </sheetData>
  <mergeCells count="3">
    <mergeCell ref="A1:G1"/>
    <mergeCell ref="A14:G14"/>
    <mergeCell ref="A15:G15"/>
  </mergeCells>
  <phoneticPr fontId="16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G11"/>
  <sheetViews>
    <sheetView showGridLines="0" zoomScale="110" zoomScaleNormal="110" zoomScalePageLayoutView="120" workbookViewId="0">
      <selection activeCell="G21" sqref="G21"/>
    </sheetView>
  </sheetViews>
  <sheetFormatPr defaultColWidth="9" defaultRowHeight="15"/>
  <cols>
    <col min="1" max="1" width="11.5" style="374" customWidth="1"/>
    <col min="2" max="7" width="17.625" style="374" customWidth="1"/>
    <col min="8" max="8" width="9.625" style="374" bestFit="1" customWidth="1"/>
    <col min="9" max="9" width="7.5" style="374" customWidth="1"/>
    <col min="10" max="16384" width="9" style="374"/>
  </cols>
  <sheetData>
    <row r="1" spans="1:7" ht="20.25">
      <c r="A1" s="514" t="s">
        <v>715</v>
      </c>
      <c r="B1" s="514"/>
      <c r="C1" s="514"/>
      <c r="D1" s="514"/>
      <c r="E1" s="514"/>
      <c r="F1" s="514"/>
    </row>
    <row r="2" spans="1:7" ht="15" customHeight="1">
      <c r="A2" s="2"/>
      <c r="B2" s="2"/>
      <c r="C2" s="2"/>
      <c r="D2" s="2"/>
      <c r="F2" s="171" t="s">
        <v>716</v>
      </c>
    </row>
    <row r="3" spans="1:7" ht="15.75" customHeight="1">
      <c r="A3" s="80"/>
      <c r="B3" s="165" t="s">
        <v>717</v>
      </c>
      <c r="C3" s="166" t="s">
        <v>191</v>
      </c>
      <c r="D3" s="165" t="s">
        <v>190</v>
      </c>
      <c r="E3" s="166" t="s">
        <v>189</v>
      </c>
      <c r="F3" s="166" t="s">
        <v>718</v>
      </c>
      <c r="G3" s="19"/>
    </row>
    <row r="4" spans="1:7" ht="15.75" customHeight="1">
      <c r="A4" s="2" t="s">
        <v>719</v>
      </c>
      <c r="B4" s="167">
        <v>283</v>
      </c>
      <c r="C4" s="167">
        <v>53</v>
      </c>
      <c r="D4" s="167">
        <v>153</v>
      </c>
      <c r="E4" s="167">
        <v>707</v>
      </c>
      <c r="F4" s="167">
        <v>69</v>
      </c>
      <c r="G4" s="19"/>
    </row>
    <row r="5" spans="1:7" ht="15.75" customHeight="1">
      <c r="A5" s="2" t="s">
        <v>720</v>
      </c>
      <c r="B5" s="167">
        <v>271</v>
      </c>
      <c r="C5" s="167">
        <v>48</v>
      </c>
      <c r="D5" s="167">
        <v>149</v>
      </c>
      <c r="E5" s="167">
        <v>693</v>
      </c>
      <c r="F5" s="167">
        <v>61</v>
      </c>
      <c r="G5" s="19"/>
    </row>
    <row r="6" spans="1:7" ht="15.75" customHeight="1">
      <c r="A6" s="2" t="s">
        <v>721</v>
      </c>
      <c r="B6" s="167">
        <v>265</v>
      </c>
      <c r="C6" s="167">
        <v>44</v>
      </c>
      <c r="D6" s="167">
        <v>146</v>
      </c>
      <c r="E6" s="167">
        <v>668</v>
      </c>
      <c r="F6" s="167">
        <v>58</v>
      </c>
      <c r="G6" s="19"/>
    </row>
    <row r="7" spans="1:7" ht="15.75" customHeight="1">
      <c r="A7" s="2" t="s">
        <v>722</v>
      </c>
      <c r="B7" s="167">
        <v>268</v>
      </c>
      <c r="C7" s="168">
        <v>40</v>
      </c>
      <c r="D7" s="168">
        <v>140</v>
      </c>
      <c r="E7" s="168">
        <v>642</v>
      </c>
      <c r="F7" s="167">
        <v>63</v>
      </c>
      <c r="G7" s="19"/>
    </row>
    <row r="8" spans="1:7" ht="15.75" customHeight="1">
      <c r="A8" s="70" t="s">
        <v>723</v>
      </c>
      <c r="B8" s="169">
        <v>248</v>
      </c>
      <c r="C8" s="170">
        <v>37</v>
      </c>
      <c r="D8" s="170">
        <v>133</v>
      </c>
      <c r="E8" s="170" t="s">
        <v>294</v>
      </c>
      <c r="F8" s="170">
        <v>73</v>
      </c>
      <c r="G8" s="19"/>
    </row>
    <row r="9" spans="1:7" ht="15.75" customHeight="1">
      <c r="A9" s="11" t="s">
        <v>724</v>
      </c>
      <c r="B9" s="374" t="s">
        <v>375</v>
      </c>
      <c r="F9" s="19"/>
      <c r="G9" s="19"/>
    </row>
    <row r="10" spans="1:7" ht="34.5" customHeight="1">
      <c r="A10" s="173" t="s">
        <v>725</v>
      </c>
      <c r="B10" s="515" t="s">
        <v>726</v>
      </c>
      <c r="C10" s="516"/>
      <c r="D10" s="516"/>
      <c r="E10" s="516"/>
      <c r="F10" s="516"/>
    </row>
    <row r="11" spans="1:7" ht="15.75" customHeight="1">
      <c r="B11" s="513"/>
      <c r="C11" s="513"/>
      <c r="D11" s="513"/>
      <c r="E11" s="513"/>
      <c r="F11" s="513"/>
    </row>
  </sheetData>
  <mergeCells count="3">
    <mergeCell ref="B11:F11"/>
    <mergeCell ref="A1:F1"/>
    <mergeCell ref="B10:F10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5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V30"/>
  <sheetViews>
    <sheetView showGridLines="0" zoomScaleNormal="100" workbookViewId="0">
      <selection activeCell="D26" sqref="D26"/>
    </sheetView>
  </sheetViews>
  <sheetFormatPr defaultColWidth="9" defaultRowHeight="15.75"/>
  <cols>
    <col min="1" max="1" width="7.5" style="1" customWidth="1"/>
    <col min="2" max="5" width="13.125" style="1" customWidth="1"/>
    <col min="6" max="9" width="11.625" style="1" customWidth="1"/>
    <col min="10" max="10" width="9" style="1"/>
    <col min="11" max="11" width="9.5" style="1" bestFit="1" customWidth="1"/>
    <col min="12" max="16384" width="9" style="1"/>
  </cols>
  <sheetData>
    <row r="1" spans="1:22" s="15" customFormat="1" ht="27.2" customHeight="1">
      <c r="A1" s="419" t="s">
        <v>432</v>
      </c>
      <c r="B1" s="419"/>
      <c r="C1" s="419"/>
      <c r="D1" s="419"/>
      <c r="E1" s="419"/>
      <c r="F1" s="419"/>
      <c r="G1" s="419"/>
      <c r="H1" s="419"/>
      <c r="I1" s="419"/>
    </row>
    <row r="2" spans="1:22" s="15" customFormat="1" ht="16.5" customHeight="1">
      <c r="A2" s="422"/>
      <c r="B2" s="426" t="s">
        <v>433</v>
      </c>
      <c r="C2" s="426"/>
      <c r="D2" s="426"/>
      <c r="E2" s="425" t="s">
        <v>434</v>
      </c>
      <c r="F2" s="426"/>
      <c r="G2" s="426"/>
      <c r="H2" s="426"/>
      <c r="I2" s="426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</row>
    <row r="3" spans="1:22" s="15" customFormat="1" ht="20.25" customHeight="1">
      <c r="A3" s="423"/>
      <c r="B3" s="430" t="s">
        <v>435</v>
      </c>
      <c r="C3" s="427" t="s">
        <v>35</v>
      </c>
      <c r="D3" s="427" t="s">
        <v>34</v>
      </c>
      <c r="E3" s="428" t="s">
        <v>436</v>
      </c>
      <c r="F3" s="422" t="s">
        <v>437</v>
      </c>
      <c r="G3" s="422"/>
      <c r="H3" s="422" t="s">
        <v>34</v>
      </c>
      <c r="I3" s="422"/>
      <c r="K3" s="360"/>
      <c r="L3" s="360"/>
      <c r="M3" s="421"/>
      <c r="N3" s="421"/>
      <c r="O3" s="421"/>
      <c r="P3" s="360"/>
      <c r="Q3" s="360"/>
      <c r="R3" s="360"/>
      <c r="S3" s="421"/>
      <c r="T3" s="421"/>
      <c r="U3" s="421"/>
      <c r="V3" s="360"/>
    </row>
    <row r="4" spans="1:22" s="15" customFormat="1" ht="20.25" customHeight="1">
      <c r="A4" s="424"/>
      <c r="B4" s="431"/>
      <c r="C4" s="427"/>
      <c r="D4" s="427"/>
      <c r="E4" s="429"/>
      <c r="F4" s="361" t="s">
        <v>33</v>
      </c>
      <c r="G4" s="361" t="s">
        <v>32</v>
      </c>
      <c r="H4" s="361" t="s">
        <v>33</v>
      </c>
      <c r="I4" s="361" t="s">
        <v>32</v>
      </c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</row>
    <row r="5" spans="1:22" s="15" customFormat="1" ht="18.75" customHeight="1">
      <c r="A5" s="81" t="s">
        <v>16</v>
      </c>
      <c r="B5" s="71">
        <v>23270367</v>
      </c>
      <c r="C5" s="71">
        <v>11659497</v>
      </c>
      <c r="D5" s="71">
        <v>11610870</v>
      </c>
      <c r="E5" s="72">
        <f>SUM(F5,H5)</f>
        <v>262058</v>
      </c>
      <c r="F5" s="71">
        <v>213949</v>
      </c>
      <c r="G5" s="83">
        <v>81.641850277419508</v>
      </c>
      <c r="H5" s="71">
        <v>48109</v>
      </c>
      <c r="I5" s="83">
        <v>18.358149722580496</v>
      </c>
      <c r="K5" s="187"/>
      <c r="L5" s="187"/>
      <c r="M5" s="187"/>
      <c r="N5" s="187"/>
      <c r="O5" s="187"/>
      <c r="P5" s="191"/>
      <c r="Q5" s="187"/>
      <c r="R5" s="187"/>
      <c r="S5" s="187"/>
      <c r="T5" s="187"/>
      <c r="U5" s="187"/>
      <c r="V5" s="192"/>
    </row>
    <row r="6" spans="1:22" s="15" customFormat="1" ht="18.75" customHeight="1">
      <c r="A6" s="81" t="s">
        <v>14</v>
      </c>
      <c r="B6" s="51">
        <v>23344670</v>
      </c>
      <c r="C6" s="51">
        <v>11678996.5</v>
      </c>
      <c r="D6" s="51">
        <v>11665673</v>
      </c>
      <c r="E6" s="72">
        <f t="shared" ref="E6:E14" si="0">SUM(F6,H6)</f>
        <v>255310</v>
      </c>
      <c r="F6" s="51">
        <v>209222</v>
      </c>
      <c r="G6" s="83">
        <v>81.948219811209896</v>
      </c>
      <c r="H6" s="51">
        <v>46088</v>
      </c>
      <c r="I6" s="83">
        <v>18.051780188790097</v>
      </c>
      <c r="K6" s="187"/>
      <c r="L6" s="193"/>
      <c r="M6" s="187"/>
      <c r="N6" s="187"/>
      <c r="O6" s="187"/>
      <c r="P6" s="191"/>
      <c r="Q6" s="187"/>
      <c r="R6" s="187"/>
      <c r="S6" s="187"/>
      <c r="T6" s="187"/>
      <c r="U6" s="187"/>
      <c r="V6" s="192"/>
    </row>
    <row r="7" spans="1:22" s="15" customFormat="1" ht="18.75" customHeight="1">
      <c r="A7" s="81" t="s">
        <v>13</v>
      </c>
      <c r="B7" s="51">
        <v>23403635</v>
      </c>
      <c r="C7" s="51">
        <v>11691322.5</v>
      </c>
      <c r="D7" s="51">
        <v>11712312.5</v>
      </c>
      <c r="E7" s="72">
        <f t="shared" si="0"/>
        <v>261603</v>
      </c>
      <c r="F7" s="51">
        <v>214701</v>
      </c>
      <c r="G7" s="83">
        <v>82.071306521714206</v>
      </c>
      <c r="H7" s="51">
        <v>46902</v>
      </c>
      <c r="I7" s="83">
        <v>17.928693478285798</v>
      </c>
      <c r="K7" s="193"/>
      <c r="L7" s="193"/>
      <c r="M7" s="195"/>
      <c r="N7" s="195"/>
      <c r="O7" s="195"/>
      <c r="P7" s="191"/>
      <c r="Q7" s="195"/>
      <c r="R7" s="195"/>
      <c r="S7" s="195"/>
      <c r="T7" s="187"/>
      <c r="U7" s="187"/>
      <c r="V7" s="198"/>
    </row>
    <row r="8" spans="1:22" s="15" customFormat="1" ht="18.75" customHeight="1">
      <c r="A8" s="81" t="s">
        <v>11</v>
      </c>
      <c r="B8" s="71">
        <v>23462914</v>
      </c>
      <c r="C8" s="71">
        <v>11705009</v>
      </c>
      <c r="D8" s="71">
        <v>11757905</v>
      </c>
      <c r="E8" s="72">
        <f t="shared" si="0"/>
        <v>269296</v>
      </c>
      <c r="F8" s="71">
        <v>221904</v>
      </c>
      <c r="G8" s="83">
        <v>82.401521002911295</v>
      </c>
      <c r="H8" s="71">
        <v>47392</v>
      </c>
      <c r="I8" s="83">
        <v>17.598478997088705</v>
      </c>
      <c r="K8" s="193"/>
      <c r="L8" s="193"/>
      <c r="M8" s="195"/>
      <c r="N8" s="195"/>
      <c r="O8" s="195"/>
      <c r="P8" s="191"/>
      <c r="Q8" s="195"/>
      <c r="R8" s="195"/>
      <c r="S8" s="195"/>
      <c r="T8" s="187"/>
      <c r="U8" s="187"/>
      <c r="V8" s="198"/>
    </row>
    <row r="9" spans="1:22" s="15" customFormat="1" ht="18.75" customHeight="1">
      <c r="A9" s="81" t="s">
        <v>9</v>
      </c>
      <c r="B9" s="71">
        <v>23515945</v>
      </c>
      <c r="C9" s="71">
        <v>11715659</v>
      </c>
      <c r="D9" s="71">
        <v>11800286</v>
      </c>
      <c r="E9" s="72">
        <f t="shared" si="0"/>
        <v>272817</v>
      </c>
      <c r="F9" s="71">
        <v>224383</v>
      </c>
      <c r="G9" s="83">
        <v>82.246707499899202</v>
      </c>
      <c r="H9" s="71">
        <v>48434</v>
      </c>
      <c r="I9" s="83">
        <v>17.753292500100802</v>
      </c>
      <c r="K9" s="193"/>
      <c r="L9" s="193"/>
      <c r="M9" s="195"/>
      <c r="N9" s="195"/>
      <c r="O9" s="195"/>
      <c r="P9" s="191"/>
      <c r="Q9" s="195"/>
      <c r="R9" s="195"/>
      <c r="S9" s="195"/>
      <c r="T9" s="187"/>
      <c r="U9" s="187"/>
      <c r="V9" s="198"/>
    </row>
    <row r="10" spans="1:22" s="15" customFormat="1" ht="18.75" customHeight="1">
      <c r="A10" s="81" t="s">
        <v>7</v>
      </c>
      <c r="B10" s="71">
        <v>23555522</v>
      </c>
      <c r="C10" s="71">
        <v>11719425</v>
      </c>
      <c r="D10" s="71">
        <v>11836097</v>
      </c>
      <c r="E10" s="72">
        <f t="shared" si="0"/>
        <v>287294</v>
      </c>
      <c r="F10" s="71">
        <v>235388</v>
      </c>
      <c r="G10" s="83">
        <v>81.932793584272559</v>
      </c>
      <c r="H10" s="71">
        <v>51906</v>
      </c>
      <c r="I10" s="83">
        <v>18.067206415727444</v>
      </c>
      <c r="K10" s="193"/>
      <c r="L10" s="193"/>
      <c r="M10" s="195"/>
      <c r="N10" s="195"/>
      <c r="O10" s="195"/>
      <c r="P10" s="191"/>
      <c r="Q10" s="195"/>
      <c r="R10" s="195"/>
      <c r="S10" s="195"/>
      <c r="T10" s="187"/>
      <c r="U10" s="187"/>
      <c r="V10" s="198"/>
    </row>
    <row r="11" spans="1:22" s="15" customFormat="1" ht="18.75" customHeight="1">
      <c r="A11" s="81" t="s">
        <v>5</v>
      </c>
      <c r="B11" s="71">
        <v>23580080</v>
      </c>
      <c r="C11" s="71">
        <v>11716246.5</v>
      </c>
      <c r="D11" s="71">
        <v>11863833</v>
      </c>
      <c r="E11" s="72">
        <f t="shared" si="0"/>
        <v>291621</v>
      </c>
      <c r="F11" s="71">
        <v>236308</v>
      </c>
      <c r="G11" s="83">
        <v>81.032573100016805</v>
      </c>
      <c r="H11" s="71">
        <v>55313</v>
      </c>
      <c r="I11" s="83">
        <v>18.967426899983199</v>
      </c>
      <c r="K11" s="193"/>
      <c r="L11" s="193"/>
      <c r="M11" s="195"/>
      <c r="N11" s="195"/>
      <c r="O11" s="195"/>
      <c r="P11" s="191"/>
      <c r="Q11" s="195"/>
      <c r="R11" s="195"/>
      <c r="S11" s="195"/>
      <c r="T11" s="187"/>
      <c r="U11" s="187"/>
      <c r="V11" s="198"/>
    </row>
    <row r="12" spans="1:22" s="15" customFormat="1" ht="18.75" customHeight="1">
      <c r="A12" s="81" t="s">
        <v>3</v>
      </c>
      <c r="B12" s="71">
        <v>23596027</v>
      </c>
      <c r="C12" s="71">
        <v>11709049.5</v>
      </c>
      <c r="D12" s="71">
        <v>11886977</v>
      </c>
      <c r="E12" s="72">
        <f t="shared" si="0"/>
        <v>277664</v>
      </c>
      <c r="F12" s="71">
        <v>224434</v>
      </c>
      <c r="G12" s="83">
        <v>80.829347700818261</v>
      </c>
      <c r="H12" s="71">
        <v>53230</v>
      </c>
      <c r="I12" s="83">
        <v>19.170652299181747</v>
      </c>
      <c r="K12" s="193"/>
      <c r="L12" s="193"/>
      <c r="M12" s="195"/>
      <c r="N12" s="195"/>
      <c r="O12" s="195"/>
      <c r="P12" s="191"/>
      <c r="Q12" s="200"/>
      <c r="R12" s="200"/>
      <c r="S12" s="195"/>
      <c r="T12" s="187"/>
      <c r="U12" s="187"/>
      <c r="V12" s="198"/>
    </row>
    <row r="13" spans="1:22" s="15" customFormat="1" ht="18.75" customHeight="1">
      <c r="A13" s="81" t="s">
        <v>1</v>
      </c>
      <c r="B13" s="71">
        <v>23582179</v>
      </c>
      <c r="C13" s="51">
        <v>11689475.5</v>
      </c>
      <c r="D13" s="71">
        <v>11892703</v>
      </c>
      <c r="E13" s="72">
        <f t="shared" si="0"/>
        <v>281811</v>
      </c>
      <c r="F13" s="71">
        <v>226302</v>
      </c>
      <c r="G13" s="83">
        <v>80.302756102494214</v>
      </c>
      <c r="H13" s="71">
        <v>55509</v>
      </c>
      <c r="I13" s="83">
        <v>19.697243897505775</v>
      </c>
      <c r="K13" s="193"/>
      <c r="L13" s="193"/>
      <c r="M13" s="195"/>
      <c r="N13" s="195"/>
      <c r="O13" s="195"/>
      <c r="P13" s="191"/>
      <c r="Q13" s="200"/>
      <c r="R13" s="200"/>
      <c r="S13" s="195"/>
      <c r="T13" s="187"/>
      <c r="U13" s="187"/>
      <c r="V13" s="198"/>
    </row>
    <row r="14" spans="1:22" s="15" customFormat="1" ht="18.75" customHeight="1">
      <c r="A14" s="82" t="s">
        <v>438</v>
      </c>
      <c r="B14" s="73">
        <v>23468275</v>
      </c>
      <c r="C14" s="50">
        <v>11626230.5</v>
      </c>
      <c r="D14" s="73">
        <v>11842044.5</v>
      </c>
      <c r="E14" s="74">
        <f t="shared" si="0"/>
        <v>265221</v>
      </c>
      <c r="F14" s="73">
        <v>210289</v>
      </c>
      <c r="G14" s="84">
        <v>79.288216242303591</v>
      </c>
      <c r="H14" s="73">
        <v>54932</v>
      </c>
      <c r="I14" s="84">
        <v>20.711783757696413</v>
      </c>
      <c r="K14" s="193"/>
      <c r="L14" s="193"/>
      <c r="M14" s="193"/>
      <c r="N14" s="195"/>
      <c r="O14" s="195"/>
      <c r="P14" s="198"/>
      <c r="Q14" s="214"/>
      <c r="R14" s="200"/>
      <c r="S14" s="200"/>
      <c r="T14" s="195"/>
      <c r="U14" s="187"/>
      <c r="V14" s="192"/>
    </row>
    <row r="15" spans="1:22" s="15" customFormat="1">
      <c r="A15" s="8" t="s">
        <v>439</v>
      </c>
      <c r="B15" s="374"/>
      <c r="C15" s="374"/>
      <c r="D15" s="374"/>
      <c r="E15" s="13"/>
      <c r="F15" s="374"/>
      <c r="G15" s="14"/>
      <c r="H15" s="374"/>
      <c r="I15" s="14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</row>
    <row r="16" spans="1:22">
      <c r="B16" s="12"/>
      <c r="E16" s="13"/>
      <c r="G16" s="14"/>
      <c r="I16" s="14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</row>
    <row r="17" spans="2:22">
      <c r="B17" s="12"/>
      <c r="E17" s="13"/>
      <c r="G17" s="14"/>
      <c r="I17" s="14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</row>
    <row r="18" spans="2:22">
      <c r="B18" s="12"/>
      <c r="E18" s="13"/>
      <c r="G18" s="14"/>
      <c r="I18" s="14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</row>
    <row r="19" spans="2:22">
      <c r="B19" s="12"/>
      <c r="E19" s="13"/>
      <c r="G19" s="14"/>
      <c r="H19" s="81"/>
      <c r="I19" s="71"/>
      <c r="J19" s="34"/>
      <c r="K19" s="216"/>
      <c r="L19" s="217"/>
      <c r="M19" s="217"/>
      <c r="N19" s="181"/>
      <c r="O19" s="181"/>
      <c r="P19" s="181"/>
      <c r="Q19" s="181"/>
      <c r="R19" s="181"/>
      <c r="S19" s="181"/>
      <c r="T19" s="181"/>
      <c r="U19" s="181"/>
      <c r="V19" s="181"/>
    </row>
    <row r="20" spans="2:22">
      <c r="B20" s="12"/>
      <c r="E20" s="13"/>
      <c r="G20" s="14"/>
      <c r="H20" s="81"/>
      <c r="I20" s="71"/>
      <c r="J20" s="34"/>
      <c r="K20" s="34"/>
      <c r="L20" s="83"/>
      <c r="M20" s="83"/>
    </row>
    <row r="21" spans="2:22">
      <c r="B21" s="12"/>
      <c r="E21" s="13"/>
      <c r="G21" s="14"/>
      <c r="H21" s="81"/>
      <c r="I21" s="71"/>
      <c r="J21" s="34"/>
      <c r="K21" s="34"/>
      <c r="L21" s="83"/>
      <c r="M21" s="83"/>
    </row>
    <row r="22" spans="2:22">
      <c r="B22" s="12"/>
      <c r="E22" s="13"/>
      <c r="G22" s="14"/>
      <c r="H22" s="81"/>
      <c r="I22" s="71"/>
      <c r="J22" s="34"/>
      <c r="K22" s="34"/>
      <c r="L22" s="83"/>
      <c r="M22" s="83"/>
    </row>
    <row r="23" spans="2:22">
      <c r="B23" s="12"/>
      <c r="E23" s="13"/>
      <c r="G23" s="14"/>
      <c r="H23" s="81"/>
      <c r="I23" s="71"/>
      <c r="J23" s="34"/>
      <c r="K23" s="34"/>
      <c r="L23" s="83"/>
      <c r="M23" s="83"/>
    </row>
    <row r="24" spans="2:22">
      <c r="B24" s="12"/>
      <c r="E24" s="13"/>
      <c r="G24" s="14"/>
      <c r="H24" s="81"/>
      <c r="I24" s="71"/>
      <c r="J24" s="34"/>
      <c r="K24" s="34"/>
      <c r="L24" s="83"/>
      <c r="M24" s="83"/>
    </row>
    <row r="25" spans="2:22">
      <c r="B25" s="12"/>
      <c r="E25" s="13"/>
      <c r="H25" s="81"/>
      <c r="I25" s="71"/>
      <c r="J25" s="34"/>
      <c r="K25" s="34"/>
      <c r="L25" s="83"/>
      <c r="M25" s="83"/>
    </row>
    <row r="26" spans="2:22">
      <c r="B26" s="12"/>
      <c r="E26" s="13"/>
      <c r="H26" s="81"/>
      <c r="I26" s="71"/>
      <c r="J26" s="34"/>
      <c r="K26" s="34"/>
      <c r="L26" s="83"/>
      <c r="M26" s="83"/>
    </row>
    <row r="27" spans="2:22">
      <c r="B27" s="12"/>
      <c r="H27" s="218"/>
      <c r="I27" s="219"/>
      <c r="J27" s="34"/>
      <c r="K27" s="34"/>
      <c r="L27" s="83"/>
      <c r="M27" s="83"/>
    </row>
    <row r="28" spans="2:22">
      <c r="B28" s="12"/>
      <c r="H28" s="218"/>
      <c r="I28" s="219"/>
      <c r="J28" s="34"/>
      <c r="K28" s="34"/>
      <c r="L28" s="83"/>
      <c r="M28" s="83"/>
    </row>
    <row r="29" spans="2:22">
      <c r="B29" s="12"/>
      <c r="H29" s="181"/>
      <c r="I29" s="181"/>
    </row>
    <row r="30" spans="2:22">
      <c r="H30" s="181"/>
      <c r="I30" s="181"/>
    </row>
  </sheetData>
  <mergeCells count="14">
    <mergeCell ref="K2:P2"/>
    <mergeCell ref="Q2:V2"/>
    <mergeCell ref="M3:O3"/>
    <mergeCell ref="S3:U3"/>
    <mergeCell ref="A1:I1"/>
    <mergeCell ref="A2:A4"/>
    <mergeCell ref="E2:I2"/>
    <mergeCell ref="C3:C4"/>
    <mergeCell ref="D3:D4"/>
    <mergeCell ref="E3:E4"/>
    <mergeCell ref="F3:G3"/>
    <mergeCell ref="H3:I3"/>
    <mergeCell ref="B3:B4"/>
    <mergeCell ref="B2:D2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81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X54"/>
  <sheetViews>
    <sheetView showGridLines="0" zoomScale="70" zoomScaleNormal="70" workbookViewId="0">
      <pane xSplit="1" topLeftCell="B1" activePane="topRight" state="frozen"/>
      <selection activeCell="B16" sqref="B16:F16"/>
      <selection pane="topRight" activeCell="Z22" sqref="Z22"/>
    </sheetView>
  </sheetViews>
  <sheetFormatPr defaultColWidth="9" defaultRowHeight="15.75"/>
  <cols>
    <col min="1" max="1" width="23.375" style="228" customWidth="1"/>
    <col min="2" max="8" width="10.5" style="228" customWidth="1"/>
    <col min="9" max="9" width="10.5" style="235" customWidth="1"/>
    <col min="10" max="10" width="10.5" style="228" customWidth="1"/>
    <col min="11" max="11" width="10.5" style="235" customWidth="1"/>
    <col min="12" max="12" width="10.5" style="228" customWidth="1"/>
    <col min="13" max="13" width="10.5" style="235" customWidth="1"/>
    <col min="14" max="16" width="10.5" style="228" customWidth="1"/>
    <col min="17" max="17" width="10.5" style="235" customWidth="1"/>
    <col min="18" max="18" width="10.5" style="228" customWidth="1"/>
    <col min="19" max="19" width="10.5" style="235" customWidth="1"/>
    <col min="20" max="20" width="10.5" style="228" customWidth="1"/>
    <col min="21" max="21" width="10.5" style="235" customWidth="1"/>
    <col min="22" max="22" width="9.125" style="228" customWidth="1"/>
    <col min="23" max="23" width="9.625" style="228" customWidth="1"/>
    <col min="24" max="16384" width="9" style="228"/>
  </cols>
  <sheetData>
    <row r="1" spans="1:23" ht="20.25">
      <c r="A1" s="432" t="s">
        <v>440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229"/>
    </row>
    <row r="2" spans="1:23" ht="18.75" customHeight="1">
      <c r="A2" s="230"/>
      <c r="B2" s="231"/>
      <c r="C2" s="231"/>
      <c r="D2" s="231"/>
      <c r="E2" s="231"/>
      <c r="F2" s="231"/>
      <c r="G2" s="231"/>
      <c r="H2" s="231"/>
      <c r="I2" s="232"/>
      <c r="J2" s="231"/>
      <c r="K2" s="233"/>
      <c r="L2" s="234"/>
      <c r="M2" s="233"/>
      <c r="N2" s="234"/>
      <c r="R2" s="236"/>
      <c r="S2" s="434" t="s">
        <v>441</v>
      </c>
      <c r="T2" s="434"/>
      <c r="U2" s="434"/>
      <c r="V2" s="237"/>
    </row>
    <row r="3" spans="1:23" ht="18.75" customHeight="1">
      <c r="A3" s="238"/>
      <c r="B3" s="436" t="s">
        <v>57</v>
      </c>
      <c r="C3" s="436"/>
      <c r="D3" s="436" t="s">
        <v>56</v>
      </c>
      <c r="E3" s="436"/>
      <c r="F3" s="436" t="s">
        <v>55</v>
      </c>
      <c r="G3" s="436"/>
      <c r="H3" s="436" t="s">
        <v>54</v>
      </c>
      <c r="I3" s="436"/>
      <c r="J3" s="436" t="s">
        <v>53</v>
      </c>
      <c r="K3" s="436"/>
      <c r="L3" s="436" t="s">
        <v>52</v>
      </c>
      <c r="M3" s="436"/>
      <c r="N3" s="436" t="s">
        <v>51</v>
      </c>
      <c r="O3" s="436"/>
      <c r="P3" s="436" t="s">
        <v>50</v>
      </c>
      <c r="Q3" s="436"/>
      <c r="R3" s="436" t="s">
        <v>49</v>
      </c>
      <c r="S3" s="436"/>
      <c r="T3" s="436" t="s">
        <v>727</v>
      </c>
      <c r="U3" s="436"/>
      <c r="V3" s="237"/>
    </row>
    <row r="4" spans="1:23" ht="18.75" customHeight="1">
      <c r="A4" s="377"/>
      <c r="B4" s="364" t="s">
        <v>442</v>
      </c>
      <c r="C4" s="364" t="s">
        <v>443</v>
      </c>
      <c r="D4" s="364" t="s">
        <v>444</v>
      </c>
      <c r="E4" s="364" t="s">
        <v>445</v>
      </c>
      <c r="F4" s="364" t="s">
        <v>446</v>
      </c>
      <c r="G4" s="239" t="s">
        <v>443</v>
      </c>
      <c r="H4" s="364" t="s">
        <v>447</v>
      </c>
      <c r="I4" s="239" t="s">
        <v>448</v>
      </c>
      <c r="J4" s="364" t="s">
        <v>446</v>
      </c>
      <c r="K4" s="239" t="s">
        <v>445</v>
      </c>
      <c r="L4" s="364" t="s">
        <v>447</v>
      </c>
      <c r="M4" s="364" t="s">
        <v>448</v>
      </c>
      <c r="N4" s="364" t="s">
        <v>449</v>
      </c>
      <c r="O4" s="239" t="s">
        <v>445</v>
      </c>
      <c r="P4" s="364" t="s">
        <v>444</v>
      </c>
      <c r="Q4" s="239" t="s">
        <v>443</v>
      </c>
      <c r="R4" s="364" t="s">
        <v>446</v>
      </c>
      <c r="S4" s="239" t="s">
        <v>445</v>
      </c>
      <c r="T4" s="364" t="s">
        <v>446</v>
      </c>
      <c r="U4" s="239" t="s">
        <v>450</v>
      </c>
      <c r="V4" s="240"/>
    </row>
    <row r="5" spans="1:23" ht="20.100000000000001" customHeight="1">
      <c r="A5" s="250" t="s">
        <v>451</v>
      </c>
      <c r="B5" s="241">
        <v>248122</v>
      </c>
      <c r="C5" s="242">
        <v>1066.26</v>
      </c>
      <c r="D5" s="241">
        <v>232035</v>
      </c>
      <c r="E5" s="242">
        <v>993.95</v>
      </c>
      <c r="F5" s="241">
        <v>240536</v>
      </c>
      <c r="G5" s="242">
        <v>1027.77</v>
      </c>
      <c r="H5" s="243">
        <v>221049</v>
      </c>
      <c r="I5" s="242">
        <v>942.12</v>
      </c>
      <c r="J5" s="241">
        <v>212046</v>
      </c>
      <c r="K5" s="242">
        <v>901.71</v>
      </c>
      <c r="L5" s="244">
        <v>204763</v>
      </c>
      <c r="M5" s="245">
        <v>869.28</v>
      </c>
      <c r="N5" s="244">
        <v>198981</v>
      </c>
      <c r="O5" s="246">
        <v>843.85</v>
      </c>
      <c r="P5" s="247">
        <v>191301</v>
      </c>
      <c r="Q5" s="248">
        <v>810.73395980463067</v>
      </c>
      <c r="R5" s="247">
        <v>181971</v>
      </c>
      <c r="S5" s="248">
        <v>771.64626669245195</v>
      </c>
      <c r="T5" s="247">
        <v>170740</v>
      </c>
      <c r="U5" s="248">
        <f>T5/'1-1-4'!$B$14*10^5</f>
        <v>727.53536423107369</v>
      </c>
      <c r="V5" s="249"/>
      <c r="W5" s="235"/>
    </row>
    <row r="6" spans="1:23" ht="20.100000000000001" customHeight="1">
      <c r="A6" s="250" t="s">
        <v>452</v>
      </c>
      <c r="B6" s="251">
        <v>58035</v>
      </c>
      <c r="C6" s="246">
        <v>249.3944337018836</v>
      </c>
      <c r="D6" s="251">
        <v>66172</v>
      </c>
      <c r="E6" s="246">
        <v>283.45657238797065</v>
      </c>
      <c r="F6" s="251">
        <v>73098</v>
      </c>
      <c r="G6" s="246">
        <v>312.33609650808518</v>
      </c>
      <c r="H6" s="252">
        <v>71075</v>
      </c>
      <c r="I6" s="246">
        <v>302.92486907050142</v>
      </c>
      <c r="J6" s="251">
        <v>68776</v>
      </c>
      <c r="K6" s="246">
        <v>292.46538890952502</v>
      </c>
      <c r="L6" s="252">
        <v>67148</v>
      </c>
      <c r="M6" s="245">
        <v>285.06267023078499</v>
      </c>
      <c r="N6" s="252">
        <v>64153</v>
      </c>
      <c r="O6" s="246">
        <v>272.06439231894871</v>
      </c>
      <c r="P6" s="86">
        <v>59876</v>
      </c>
      <c r="Q6" s="232">
        <v>253.7545887228089</v>
      </c>
      <c r="R6" s="86">
        <v>53835</v>
      </c>
      <c r="S6" s="232">
        <v>228.28679716761536</v>
      </c>
      <c r="T6" s="86">
        <v>42001</v>
      </c>
      <c r="U6" s="232">
        <f>T6/'1-1-4'!$B$14*10^5</f>
        <v>178.96926808638472</v>
      </c>
      <c r="V6" s="249"/>
      <c r="W6" s="235"/>
    </row>
    <row r="7" spans="1:23" ht="20.100000000000001" customHeight="1">
      <c r="A7" s="250" t="s">
        <v>453</v>
      </c>
      <c r="B7" s="251">
        <v>100264</v>
      </c>
      <c r="C7" s="246">
        <v>430.86557251116841</v>
      </c>
      <c r="D7" s="251">
        <v>82496</v>
      </c>
      <c r="E7" s="246">
        <v>353.38259982648287</v>
      </c>
      <c r="F7" s="251">
        <v>76330</v>
      </c>
      <c r="G7" s="246">
        <v>326.14591707655671</v>
      </c>
      <c r="H7" s="252">
        <v>66255</v>
      </c>
      <c r="I7" s="246">
        <v>282.38181076702176</v>
      </c>
      <c r="J7" s="251">
        <v>57606</v>
      </c>
      <c r="K7" s="246">
        <v>244.96570305807398</v>
      </c>
      <c r="L7" s="252">
        <v>52025</v>
      </c>
      <c r="M7" s="245">
        <v>220.86116367958223</v>
      </c>
      <c r="N7" s="252">
        <v>47591</v>
      </c>
      <c r="O7" s="246">
        <v>201.82713972614047</v>
      </c>
      <c r="P7" s="86">
        <v>42272</v>
      </c>
      <c r="Q7" s="232">
        <v>179.14880710953599</v>
      </c>
      <c r="R7" s="86">
        <v>37016</v>
      </c>
      <c r="S7" s="232">
        <v>156.96599022859573</v>
      </c>
      <c r="T7" s="86">
        <v>35067</v>
      </c>
      <c r="U7" s="232">
        <f>T7/'1-1-4'!$B$14*10^5</f>
        <v>149.42299764256214</v>
      </c>
      <c r="V7" s="249"/>
      <c r="W7" s="235"/>
    </row>
    <row r="8" spans="1:23" ht="20.100000000000001" customHeight="1">
      <c r="A8" s="250" t="s">
        <v>454</v>
      </c>
      <c r="B8" s="251">
        <v>20421</v>
      </c>
      <c r="C8" s="246">
        <v>87.75538434782743</v>
      </c>
      <c r="D8" s="251">
        <v>18772</v>
      </c>
      <c r="E8" s="246">
        <v>80.412361374402835</v>
      </c>
      <c r="F8" s="251">
        <v>23053</v>
      </c>
      <c r="G8" s="246">
        <v>98.501792563420153</v>
      </c>
      <c r="H8" s="252">
        <v>21172</v>
      </c>
      <c r="I8" s="246">
        <v>90.23602290482809</v>
      </c>
      <c r="J8" s="251">
        <v>23175</v>
      </c>
      <c r="K8" s="246">
        <v>98.550153948735641</v>
      </c>
      <c r="L8" s="252">
        <v>22689</v>
      </c>
      <c r="M8" s="245">
        <v>96.321363627602906</v>
      </c>
      <c r="N8" s="252">
        <v>23470</v>
      </c>
      <c r="O8" s="246">
        <v>99.533167392416985</v>
      </c>
      <c r="P8" s="86">
        <v>23647</v>
      </c>
      <c r="Q8" s="232">
        <v>100.21602577874711</v>
      </c>
      <c r="R8" s="86">
        <v>23054</v>
      </c>
      <c r="S8" s="232">
        <v>97.760264175763069</v>
      </c>
      <c r="T8" s="86">
        <v>24724</v>
      </c>
      <c r="U8" s="232">
        <f>T8/'1-1-4'!$B$14*10^5</f>
        <v>105.35073412937253</v>
      </c>
      <c r="V8" s="249"/>
      <c r="W8" s="235"/>
    </row>
    <row r="9" spans="1:23" ht="20.100000000000001" customHeight="1">
      <c r="A9" s="250" t="s">
        <v>455</v>
      </c>
      <c r="B9" s="251">
        <v>12848</v>
      </c>
      <c r="C9" s="246">
        <v>55.211849473624547</v>
      </c>
      <c r="D9" s="251">
        <v>12401</v>
      </c>
      <c r="E9" s="246">
        <v>53.121334615596076</v>
      </c>
      <c r="F9" s="251">
        <v>11501</v>
      </c>
      <c r="G9" s="246">
        <v>49.1419388483883</v>
      </c>
      <c r="H9" s="252">
        <v>11119</v>
      </c>
      <c r="I9" s="246">
        <v>47.389681592612099</v>
      </c>
      <c r="J9" s="251">
        <v>11767</v>
      </c>
      <c r="K9" s="246">
        <v>50.038388846376371</v>
      </c>
      <c r="L9" s="252">
        <v>11676</v>
      </c>
      <c r="M9" s="245">
        <v>49.56799513931383</v>
      </c>
      <c r="N9" s="252">
        <v>12221</v>
      </c>
      <c r="O9" s="246">
        <v>51.827645449626239</v>
      </c>
      <c r="P9" s="86">
        <v>13193</v>
      </c>
      <c r="Q9" s="232">
        <v>55.911956193132774</v>
      </c>
      <c r="R9" s="86">
        <v>12645</v>
      </c>
      <c r="S9" s="232">
        <v>53.621000282056208</v>
      </c>
      <c r="T9" s="86">
        <v>12686</v>
      </c>
      <c r="U9" s="232">
        <f>T9/'1-1-4'!$B$14*10^5</f>
        <v>54.055954261657497</v>
      </c>
      <c r="V9" s="249"/>
      <c r="W9" s="235"/>
    </row>
    <row r="10" spans="1:23" ht="20.100000000000001" customHeight="1">
      <c r="A10" s="250" t="s">
        <v>456</v>
      </c>
      <c r="B10" s="251">
        <v>6215</v>
      </c>
      <c r="C10" s="246">
        <v>26.707786774484479</v>
      </c>
      <c r="D10" s="251">
        <v>6161</v>
      </c>
      <c r="E10" s="246">
        <v>26.391463798620066</v>
      </c>
      <c r="F10" s="252">
        <v>5985</v>
      </c>
      <c r="G10" s="246">
        <v>25.572950526702371</v>
      </c>
      <c r="H10" s="251">
        <v>6361</v>
      </c>
      <c r="I10" s="246">
        <v>27.11086951944673</v>
      </c>
      <c r="J10" s="252">
        <v>7136</v>
      </c>
      <c r="K10" s="246">
        <v>30.345367791938617</v>
      </c>
      <c r="L10" s="252">
        <v>7391</v>
      </c>
      <c r="M10" s="245">
        <v>31.376931489779764</v>
      </c>
      <c r="N10" s="86">
        <v>8206</v>
      </c>
      <c r="O10" s="232">
        <v>34.800561211000158</v>
      </c>
      <c r="P10" s="86">
        <v>8990</v>
      </c>
      <c r="Q10" s="232">
        <v>38.099634315556592</v>
      </c>
      <c r="R10" s="86">
        <v>9994</v>
      </c>
      <c r="S10" s="232">
        <f t="shared" ref="S10:S45" si="0">R10/23582179*100000</f>
        <v>42.379459506265306</v>
      </c>
      <c r="T10" s="86">
        <v>11950</v>
      </c>
      <c r="U10" s="232">
        <f>T10/'1-1-4'!$B$14*10^5</f>
        <v>50.919805567303094</v>
      </c>
      <c r="V10" s="249"/>
      <c r="W10" s="235"/>
    </row>
    <row r="11" spans="1:23" ht="20.100000000000001" customHeight="1">
      <c r="A11" s="250" t="s">
        <v>48</v>
      </c>
      <c r="B11" s="251">
        <v>3938</v>
      </c>
      <c r="C11" s="246">
        <v>16.922810027018482</v>
      </c>
      <c r="D11" s="251">
        <v>4357</v>
      </c>
      <c r="E11" s="246">
        <v>18.663789607302</v>
      </c>
      <c r="F11" s="252">
        <v>4650</v>
      </c>
      <c r="G11" s="246">
        <v>19.868708429267503</v>
      </c>
      <c r="H11" s="251">
        <v>4771</v>
      </c>
      <c r="I11" s="246">
        <v>20.334217650885137</v>
      </c>
      <c r="J11" s="252">
        <v>5333</v>
      </c>
      <c r="K11" s="246">
        <v>22.678229601234399</v>
      </c>
      <c r="L11" s="252">
        <v>6797</v>
      </c>
      <c r="M11" s="245">
        <v>28.855229784336768</v>
      </c>
      <c r="N11" s="86">
        <v>7611</v>
      </c>
      <c r="O11" s="232">
        <v>32.2772448667953</v>
      </c>
      <c r="P11" s="86">
        <v>8083</v>
      </c>
      <c r="Q11" s="232">
        <v>34.255766871261841</v>
      </c>
      <c r="R11" s="86">
        <v>8949</v>
      </c>
      <c r="S11" s="232">
        <f t="shared" si="0"/>
        <v>37.948147200477109</v>
      </c>
      <c r="T11" s="86">
        <v>8960</v>
      </c>
      <c r="U11" s="232">
        <f>T11/'1-1-4'!$B$14*10^5</f>
        <v>38.179201496488346</v>
      </c>
      <c r="V11" s="249"/>
      <c r="W11" s="235"/>
    </row>
    <row r="12" spans="1:23" ht="20.100000000000001" customHeight="1">
      <c r="A12" s="250" t="s">
        <v>457</v>
      </c>
      <c r="B12" s="251">
        <v>6894</v>
      </c>
      <c r="C12" s="246">
        <v>29.625660824343679</v>
      </c>
      <c r="D12" s="251">
        <v>6540</v>
      </c>
      <c r="E12" s="246">
        <v>28.014960760099857</v>
      </c>
      <c r="F12" s="251">
        <v>6389</v>
      </c>
      <c r="G12" s="246">
        <v>27.29917809776131</v>
      </c>
      <c r="H12" s="252">
        <v>5671</v>
      </c>
      <c r="I12" s="246">
        <v>24.170058846272436</v>
      </c>
      <c r="J12" s="251">
        <v>6147</v>
      </c>
      <c r="K12" s="246">
        <v>26.139710736693761</v>
      </c>
      <c r="L12" s="252">
        <v>6439</v>
      </c>
      <c r="M12" s="245">
        <v>27.335416298564731</v>
      </c>
      <c r="N12" s="252">
        <v>7382</v>
      </c>
      <c r="O12" s="246">
        <v>31.306086139361827</v>
      </c>
      <c r="P12" s="86">
        <v>7801</v>
      </c>
      <c r="Q12" s="232">
        <v>33.060651122764249</v>
      </c>
      <c r="R12" s="86">
        <v>8160</v>
      </c>
      <c r="S12" s="232">
        <f t="shared" si="0"/>
        <v>34.602400397350898</v>
      </c>
      <c r="T12" s="86">
        <v>8420</v>
      </c>
      <c r="U12" s="232">
        <f>T12/'1-1-4'!$B$14*10^5</f>
        <v>35.878222834869625</v>
      </c>
      <c r="V12" s="249"/>
      <c r="W12" s="235"/>
    </row>
    <row r="13" spans="1:23" ht="20.100000000000001" customHeight="1">
      <c r="A13" s="250" t="s">
        <v>47</v>
      </c>
      <c r="B13" s="251">
        <v>7521</v>
      </c>
      <c r="C13" s="246">
        <v>32.320074711327074</v>
      </c>
      <c r="D13" s="251">
        <v>6013</v>
      </c>
      <c r="E13" s="246">
        <v>25.757486093345637</v>
      </c>
      <c r="F13" s="252">
        <v>5932</v>
      </c>
      <c r="G13" s="246">
        <v>25.346489979013942</v>
      </c>
      <c r="H13" s="251">
        <v>5304</v>
      </c>
      <c r="I13" s="246">
        <v>22.605887742673396</v>
      </c>
      <c r="J13" s="252">
        <v>5335</v>
      </c>
      <c r="K13" s="246">
        <v>22.686734468889089</v>
      </c>
      <c r="L13" s="252">
        <v>5298</v>
      </c>
      <c r="M13" s="245">
        <v>22.491541473799646</v>
      </c>
      <c r="N13" s="86">
        <v>5439</v>
      </c>
      <c r="O13" s="232">
        <v>23.066079993496203</v>
      </c>
      <c r="P13" s="86">
        <v>5403</v>
      </c>
      <c r="Q13" s="232">
        <v>22.9</v>
      </c>
      <c r="R13" s="86">
        <v>5232</v>
      </c>
      <c r="S13" s="232">
        <f t="shared" si="0"/>
        <v>22.186244960654399</v>
      </c>
      <c r="T13" s="86">
        <v>5879</v>
      </c>
      <c r="U13" s="232">
        <f>T13/'1-1-4'!$B$14*10^5</f>
        <v>25.050839910474885</v>
      </c>
      <c r="V13" s="249"/>
      <c r="W13" s="235"/>
    </row>
    <row r="14" spans="1:23" ht="20.100000000000001" customHeight="1">
      <c r="A14" s="250" t="s">
        <v>458</v>
      </c>
      <c r="B14" s="251">
        <v>2730</v>
      </c>
      <c r="C14" s="246">
        <v>11.73165855098031</v>
      </c>
      <c r="D14" s="251">
        <v>2733</v>
      </c>
      <c r="E14" s="246">
        <v>11.707169381858243</v>
      </c>
      <c r="F14" s="251">
        <v>2822</v>
      </c>
      <c r="G14" s="246">
        <v>12.057955954278043</v>
      </c>
      <c r="H14" s="252">
        <v>2903</v>
      </c>
      <c r="I14" s="246">
        <v>12.372717480290756</v>
      </c>
      <c r="J14" s="251">
        <v>3091</v>
      </c>
      <c r="K14" s="246">
        <v>13.144272960325431</v>
      </c>
      <c r="L14" s="252">
        <v>2850</v>
      </c>
      <c r="M14" s="245">
        <v>12.099073839246696</v>
      </c>
      <c r="N14" s="252">
        <v>2867</v>
      </c>
      <c r="O14" s="246">
        <v>12.158567998042585</v>
      </c>
      <c r="P14" s="86">
        <v>3033</v>
      </c>
      <c r="Q14" s="232">
        <v>12.853859102082293</v>
      </c>
      <c r="R14" s="86">
        <v>3848</v>
      </c>
      <c r="S14" s="232">
        <f t="shared" si="0"/>
        <v>16.317406461888023</v>
      </c>
      <c r="T14" s="86">
        <v>3771</v>
      </c>
      <c r="U14" s="232">
        <f>T14/'1-1-4'!$B$14*10^5</f>
        <v>16.068500986970708</v>
      </c>
      <c r="V14" s="249"/>
      <c r="W14" s="235"/>
    </row>
    <row r="15" spans="1:23" ht="16.350000000000001" customHeight="1">
      <c r="A15" s="250" t="s">
        <v>46</v>
      </c>
      <c r="B15" s="251">
        <v>3314</v>
      </c>
      <c r="C15" s="246">
        <v>14.241288072508699</v>
      </c>
      <c r="D15" s="251">
        <v>3379</v>
      </c>
      <c r="E15" s="246">
        <v>14.474396392718262</v>
      </c>
      <c r="F15" s="252">
        <v>3515</v>
      </c>
      <c r="G15" s="246">
        <v>15.019034436317263</v>
      </c>
      <c r="H15" s="251">
        <v>3406</v>
      </c>
      <c r="I15" s="246">
        <v>14.516525952403013</v>
      </c>
      <c r="J15" s="252">
        <v>3424</v>
      </c>
      <c r="K15" s="246">
        <v>14.560333424831533</v>
      </c>
      <c r="L15" s="252">
        <v>3438</v>
      </c>
      <c r="M15" s="245">
        <v>14.595303810291277</v>
      </c>
      <c r="N15" s="86">
        <v>3091</v>
      </c>
      <c r="O15" s="232">
        <v>13.10852238644912</v>
      </c>
      <c r="P15" s="86">
        <v>2964</v>
      </c>
      <c r="Q15" s="232">
        <v>12.561436719834234</v>
      </c>
      <c r="R15" s="86">
        <v>2980</v>
      </c>
      <c r="S15" s="232">
        <f t="shared" si="0"/>
        <v>12.636660929424716</v>
      </c>
      <c r="T15" s="86">
        <v>3065</v>
      </c>
      <c r="U15" s="232">
        <f>T15/'1-1-4'!$B$14*10^5</f>
        <v>13.060184440484015</v>
      </c>
      <c r="V15" s="249"/>
      <c r="W15" s="235"/>
    </row>
    <row r="16" spans="1:23" ht="20.100000000000001" customHeight="1">
      <c r="A16" s="250" t="s">
        <v>459</v>
      </c>
      <c r="B16" s="251">
        <v>6943</v>
      </c>
      <c r="C16" s="246">
        <v>29.836229054745893</v>
      </c>
      <c r="D16" s="251">
        <v>6417</v>
      </c>
      <c r="E16" s="246">
        <v>27.488073883419084</v>
      </c>
      <c r="F16" s="251">
        <v>6204</v>
      </c>
      <c r="G16" s="246">
        <v>26.508702601113033</v>
      </c>
      <c r="H16" s="252">
        <v>6969</v>
      </c>
      <c r="I16" s="246">
        <v>29.702193634221938</v>
      </c>
      <c r="J16" s="251">
        <v>6798</v>
      </c>
      <c r="K16" s="246">
        <v>28.908045158295785</v>
      </c>
      <c r="L16" s="252">
        <v>6447</v>
      </c>
      <c r="M16" s="245">
        <v>27.369378611095946</v>
      </c>
      <c r="N16" s="252">
        <v>4542</v>
      </c>
      <c r="O16" s="246">
        <v>19.262021572064672</v>
      </c>
      <c r="P16" s="86">
        <v>4858</v>
      </c>
      <c r="Q16" s="232">
        <v>20.588212172079057</v>
      </c>
      <c r="R16" s="86">
        <v>3175</v>
      </c>
      <c r="S16" s="232">
        <f t="shared" si="0"/>
        <v>13.463556527155525</v>
      </c>
      <c r="T16" s="86">
        <v>2513</v>
      </c>
      <c r="U16" s="232">
        <f>T16/'1-1-4'!$B$14*10^5</f>
        <v>10.708072919718216</v>
      </c>
      <c r="V16" s="249"/>
      <c r="W16" s="235"/>
    </row>
    <row r="17" spans="1:23" ht="20.100000000000001" customHeight="1">
      <c r="A17" s="250" t="s">
        <v>460</v>
      </c>
      <c r="B17" s="251">
        <v>4387</v>
      </c>
      <c r="C17" s="246">
        <v>18.852302587234657</v>
      </c>
      <c r="D17" s="251">
        <v>3115</v>
      </c>
      <c r="E17" s="246">
        <v>13.343517242769275</v>
      </c>
      <c r="F17" s="251">
        <v>7843</v>
      </c>
      <c r="G17" s="246">
        <v>33.511888217364522</v>
      </c>
      <c r="H17" s="252">
        <v>2959</v>
      </c>
      <c r="I17" s="246">
        <v>12.611392016596744</v>
      </c>
      <c r="J17" s="251">
        <v>2472</v>
      </c>
      <c r="K17" s="246">
        <v>10.512016421198467</v>
      </c>
      <c r="L17" s="252">
        <v>2196</v>
      </c>
      <c r="M17" s="245">
        <v>9.3226547898195591</v>
      </c>
      <c r="N17" s="252">
        <v>1928</v>
      </c>
      <c r="O17" s="246">
        <v>8.176393128784829</v>
      </c>
      <c r="P17" s="86">
        <v>1847</v>
      </c>
      <c r="Q17" s="232">
        <v>7.8275891070049441</v>
      </c>
      <c r="R17" s="86">
        <v>1799</v>
      </c>
      <c r="S17" s="232">
        <f t="shared" si="0"/>
        <v>7.6286419503473359</v>
      </c>
      <c r="T17" s="86">
        <v>1526</v>
      </c>
      <c r="U17" s="232">
        <f>T17/'1-1-4'!$B$14*10^5</f>
        <v>6.5023952548706703</v>
      </c>
      <c r="V17" s="249"/>
      <c r="W17" s="235"/>
    </row>
    <row r="18" spans="1:23" ht="20.100000000000001" customHeight="1">
      <c r="A18" s="250" t="s">
        <v>44</v>
      </c>
      <c r="B18" s="251">
        <v>43</v>
      </c>
      <c r="C18" s="246">
        <v>0.18478436545500121</v>
      </c>
      <c r="D18" s="251">
        <v>33</v>
      </c>
      <c r="E18" s="246">
        <v>0.14135989374362315</v>
      </c>
      <c r="F18" s="252">
        <v>137</v>
      </c>
      <c r="G18" s="246">
        <v>0.5853791515719674</v>
      </c>
      <c r="H18" s="251">
        <v>117</v>
      </c>
      <c r="I18" s="246">
        <v>0.49865928844132484</v>
      </c>
      <c r="J18" s="252">
        <v>92</v>
      </c>
      <c r="K18" s="246">
        <v>0.3912239121158006</v>
      </c>
      <c r="L18" s="252">
        <v>201</v>
      </c>
      <c r="M18" s="245">
        <v>0.85330310234687223</v>
      </c>
      <c r="N18" s="86">
        <v>249</v>
      </c>
      <c r="O18" s="232">
        <v>1.0559760835411942</v>
      </c>
      <c r="P18" s="86">
        <v>228</v>
      </c>
      <c r="Q18" s="232">
        <f>P18/23596027*100000</f>
        <v>0.96626436306417174</v>
      </c>
      <c r="R18" s="86">
        <v>1231</v>
      </c>
      <c r="S18" s="232">
        <f t="shared" si="0"/>
        <v>5.2200434913160487</v>
      </c>
      <c r="T18" s="86">
        <v>1390</v>
      </c>
      <c r="U18" s="232">
        <f>T18/'1-1-4'!$B$14*10^5</f>
        <v>5.9228895178704013</v>
      </c>
      <c r="V18" s="249"/>
      <c r="W18" s="235"/>
    </row>
    <row r="19" spans="1:23" ht="20.100000000000001" customHeight="1">
      <c r="A19" s="250" t="s">
        <v>461</v>
      </c>
      <c r="B19" s="251">
        <v>515</v>
      </c>
      <c r="C19" s="246">
        <v>2.2131150746354797</v>
      </c>
      <c r="D19" s="251">
        <v>762</v>
      </c>
      <c r="E19" s="246">
        <v>3.2641284555345704</v>
      </c>
      <c r="F19" s="251">
        <v>760</v>
      </c>
      <c r="G19" s="246">
        <v>3.2473587970415707</v>
      </c>
      <c r="H19" s="252">
        <v>653</v>
      </c>
      <c r="I19" s="246">
        <v>2.7831155751394641</v>
      </c>
      <c r="J19" s="251">
        <v>819</v>
      </c>
      <c r="K19" s="246">
        <v>3.4827433045960943</v>
      </c>
      <c r="L19" s="252">
        <v>934</v>
      </c>
      <c r="M19" s="245">
        <v>3.9650999880197939</v>
      </c>
      <c r="N19" s="252">
        <v>1115</v>
      </c>
      <c r="O19" s="246">
        <v>4.7285676030057484</v>
      </c>
      <c r="P19" s="86">
        <v>995</v>
      </c>
      <c r="Q19" s="232">
        <v>4.2168116737790573</v>
      </c>
      <c r="R19" s="86">
        <v>1553</v>
      </c>
      <c r="S19" s="232">
        <f t="shared" si="0"/>
        <v>6.5854813501330813</v>
      </c>
      <c r="T19" s="86">
        <v>1344</v>
      </c>
      <c r="U19" s="232">
        <f>T19/'1-1-4'!$B$14*10^5</f>
        <v>5.726880224473252</v>
      </c>
      <c r="V19" s="249"/>
      <c r="W19" s="235"/>
    </row>
    <row r="20" spans="1:23" ht="20.100000000000001" customHeight="1">
      <c r="A20" s="250" t="s">
        <v>45</v>
      </c>
      <c r="B20" s="251">
        <v>1231</v>
      </c>
      <c r="C20" s="246">
        <v>5.2899896250024758</v>
      </c>
      <c r="D20" s="251">
        <v>1132</v>
      </c>
      <c r="E20" s="246">
        <v>4.8490727187206488</v>
      </c>
      <c r="F20" s="252">
        <v>1029</v>
      </c>
      <c r="G20" s="246">
        <v>4.3967528975733901</v>
      </c>
      <c r="H20" s="251">
        <v>1287</v>
      </c>
      <c r="I20" s="246">
        <v>5.4852521728545742</v>
      </c>
      <c r="J20" s="252">
        <v>1474</v>
      </c>
      <c r="K20" s="246">
        <v>6.2680874615075002</v>
      </c>
      <c r="L20" s="252">
        <v>1573</v>
      </c>
      <c r="M20" s="245">
        <v>6.6778397014508961</v>
      </c>
      <c r="N20" s="86">
        <v>1622</v>
      </c>
      <c r="O20" s="232">
        <v>6.8786875803366136</v>
      </c>
      <c r="P20" s="86">
        <v>1572</v>
      </c>
      <c r="Q20" s="232">
        <v>6.66</v>
      </c>
      <c r="R20" s="86">
        <v>1536</v>
      </c>
      <c r="S20" s="232">
        <f t="shared" si="0"/>
        <v>6.5133930159719338</v>
      </c>
      <c r="T20" s="86">
        <v>1252</v>
      </c>
      <c r="U20" s="232">
        <f>T20/'1-1-4'!$B$14*10^5</f>
        <v>5.3348616376789515</v>
      </c>
      <c r="V20" s="249"/>
      <c r="W20" s="235"/>
    </row>
    <row r="21" spans="1:23" ht="20.100000000000001" customHeight="1">
      <c r="A21" s="250" t="s">
        <v>43</v>
      </c>
      <c r="B21" s="251">
        <v>1986</v>
      </c>
      <c r="C21" s="246">
        <v>8.5344592975263343</v>
      </c>
      <c r="D21" s="251">
        <v>2092</v>
      </c>
      <c r="E21" s="246">
        <v>8.961360536716958</v>
      </c>
      <c r="F21" s="252">
        <v>1845</v>
      </c>
      <c r="G21" s="246">
        <v>7.8833907638706551</v>
      </c>
      <c r="H21" s="251">
        <v>2220</v>
      </c>
      <c r="I21" s="246">
        <v>9.4617403447841131</v>
      </c>
      <c r="J21" s="252">
        <v>1622</v>
      </c>
      <c r="K21" s="246">
        <v>6.8974476679546575</v>
      </c>
      <c r="L21" s="252">
        <v>1537</v>
      </c>
      <c r="M21" s="245">
        <v>6.5250092950604106</v>
      </c>
      <c r="N21" s="86">
        <v>1540</v>
      </c>
      <c r="O21" s="232">
        <v>6.5309364202949354</v>
      </c>
      <c r="P21" s="86">
        <v>1218</v>
      </c>
      <c r="Q21" s="232">
        <v>5.16</v>
      </c>
      <c r="R21" s="86">
        <v>999</v>
      </c>
      <c r="S21" s="232">
        <f t="shared" si="0"/>
        <v>4.2362497545286208</v>
      </c>
      <c r="T21" s="86">
        <v>991</v>
      </c>
      <c r="U21" s="232">
        <f>T21/'1-1-4'!$B$14*10^5</f>
        <v>4.2227219512299055</v>
      </c>
      <c r="V21" s="249"/>
      <c r="W21" s="235"/>
    </row>
    <row r="22" spans="1:23" ht="20.100000000000001" customHeight="1">
      <c r="A22" s="250" t="s">
        <v>42</v>
      </c>
      <c r="B22" s="251">
        <v>375</v>
      </c>
      <c r="C22" s="246">
        <v>1.6114915592005918</v>
      </c>
      <c r="D22" s="251">
        <v>358</v>
      </c>
      <c r="E22" s="246">
        <v>1.5335406654611239</v>
      </c>
      <c r="F22" s="252">
        <v>446</v>
      </c>
      <c r="G22" s="246">
        <v>1.9056868730007113</v>
      </c>
      <c r="H22" s="251">
        <v>531</v>
      </c>
      <c r="I22" s="246">
        <v>2.2631460013875513</v>
      </c>
      <c r="J22" s="252">
        <v>532</v>
      </c>
      <c r="K22" s="246">
        <v>2.2622947961478905</v>
      </c>
      <c r="L22" s="252">
        <v>570</v>
      </c>
      <c r="M22" s="245">
        <v>2.4198147678493389</v>
      </c>
      <c r="N22" s="86">
        <v>660</v>
      </c>
      <c r="O22" s="232">
        <v>2.7989727515549725</v>
      </c>
      <c r="P22" s="86">
        <v>725</v>
      </c>
      <c r="Q22" s="232">
        <v>3.07</v>
      </c>
      <c r="R22" s="86">
        <v>903</v>
      </c>
      <c r="S22" s="232">
        <f t="shared" si="0"/>
        <v>3.8291626910303749</v>
      </c>
      <c r="T22" s="86">
        <v>972</v>
      </c>
      <c r="U22" s="232">
        <f>T22/'1-1-4'!$B$14*10^5</f>
        <v>4.1417615909136911</v>
      </c>
      <c r="V22" s="249"/>
      <c r="W22" s="235"/>
    </row>
    <row r="23" spans="1:23" ht="20.100000000000001" customHeight="1">
      <c r="A23" s="250" t="s">
        <v>41</v>
      </c>
      <c r="B23" s="251">
        <v>749</v>
      </c>
      <c r="C23" s="246">
        <v>3.2186858075766489</v>
      </c>
      <c r="D23" s="251">
        <v>747</v>
      </c>
      <c r="E23" s="246">
        <v>3.1998739583783782</v>
      </c>
      <c r="F23" s="252">
        <v>916</v>
      </c>
      <c r="G23" s="246">
        <v>3.913921918539577</v>
      </c>
      <c r="H23" s="251">
        <v>741</v>
      </c>
      <c r="I23" s="246">
        <v>3.1581754934617243</v>
      </c>
      <c r="J23" s="252">
        <v>684</v>
      </c>
      <c r="K23" s="246">
        <v>2.9086647379044304</v>
      </c>
      <c r="L23" s="252">
        <v>634</v>
      </c>
      <c r="M23" s="245">
        <v>2.6915132680990896</v>
      </c>
      <c r="N23" s="86">
        <v>595</v>
      </c>
      <c r="O23" s="232">
        <v>2.5233163442048614</v>
      </c>
      <c r="P23" s="86">
        <v>559</v>
      </c>
      <c r="Q23" s="232">
        <v>2.37</v>
      </c>
      <c r="R23" s="86">
        <v>690</v>
      </c>
      <c r="S23" s="232">
        <f t="shared" si="0"/>
        <v>2.9259382688936419</v>
      </c>
      <c r="T23" s="86">
        <v>737</v>
      </c>
      <c r="U23" s="232">
        <f>T23/'1-1-4'!$B$14*10^5</f>
        <v>3.1404097659499897</v>
      </c>
      <c r="V23" s="249"/>
      <c r="W23" s="235"/>
    </row>
    <row r="24" spans="1:23" ht="20.100000000000001" customHeight="1">
      <c r="A24" s="250" t="s">
        <v>462</v>
      </c>
      <c r="B24" s="251">
        <v>2216</v>
      </c>
      <c r="C24" s="246">
        <v>9.5228407871693648</v>
      </c>
      <c r="D24" s="251">
        <v>2038</v>
      </c>
      <c r="E24" s="246">
        <v>8.7300443469546654</v>
      </c>
      <c r="F24" s="251">
        <v>1771</v>
      </c>
      <c r="G24" s="246">
        <v>7.5672005652113441</v>
      </c>
      <c r="H24" s="252">
        <v>1909</v>
      </c>
      <c r="I24" s="246">
        <v>8.1362444608594764</v>
      </c>
      <c r="J24" s="251">
        <v>1347</v>
      </c>
      <c r="K24" s="246">
        <v>5.7280283654346018</v>
      </c>
      <c r="L24" s="252">
        <v>857</v>
      </c>
      <c r="M24" s="245">
        <v>3.6382127299068134</v>
      </c>
      <c r="N24" s="252">
        <v>473</v>
      </c>
      <c r="O24" s="246">
        <v>2.0059304719477304</v>
      </c>
      <c r="P24" s="86">
        <v>669</v>
      </c>
      <c r="Q24" s="232">
        <v>2.8352231253851152</v>
      </c>
      <c r="R24" s="86">
        <v>1200</v>
      </c>
      <c r="S24" s="232">
        <f t="shared" si="0"/>
        <v>5.0885882937280735</v>
      </c>
      <c r="T24" s="86">
        <v>614</v>
      </c>
      <c r="U24" s="232">
        <f>T24/'1-1-4'!$B$14*10^5</f>
        <v>2.616297959692393</v>
      </c>
      <c r="V24" s="249"/>
      <c r="W24" s="235"/>
    </row>
    <row r="25" spans="1:23" ht="20.100000000000001" customHeight="1">
      <c r="A25" s="375" t="s">
        <v>463</v>
      </c>
      <c r="B25" s="251">
        <v>1188</v>
      </c>
      <c r="C25" s="246">
        <v>5.1052052595474757</v>
      </c>
      <c r="D25" s="251">
        <v>1138</v>
      </c>
      <c r="E25" s="246">
        <v>4.8747745175831252</v>
      </c>
      <c r="F25" s="251">
        <v>995</v>
      </c>
      <c r="G25" s="246">
        <v>4.2514763198110037</v>
      </c>
      <c r="H25" s="252">
        <v>1126</v>
      </c>
      <c r="I25" s="246">
        <v>4.7990629978668249</v>
      </c>
      <c r="J25" s="251">
        <v>885</v>
      </c>
      <c r="K25" s="246">
        <v>3.7634039372009078</v>
      </c>
      <c r="L25" s="252">
        <v>806</v>
      </c>
      <c r="M25" s="245">
        <v>3.4217029875202933</v>
      </c>
      <c r="N25" s="252">
        <v>685</v>
      </c>
      <c r="O25" s="246">
        <v>2.9049944466896305</v>
      </c>
      <c r="P25" s="86">
        <v>575</v>
      </c>
      <c r="Q25" s="232">
        <v>2.4368509672592542</v>
      </c>
      <c r="R25" s="86">
        <v>620</v>
      </c>
      <c r="S25" s="232">
        <f t="shared" si="0"/>
        <v>2.6291039517595043</v>
      </c>
      <c r="T25" s="86">
        <v>562</v>
      </c>
      <c r="U25" s="232">
        <f>T25/'1-1-4'!$B$14*10^5</f>
        <v>2.394722236721702</v>
      </c>
      <c r="V25" s="249"/>
      <c r="W25" s="235"/>
    </row>
    <row r="26" spans="1:23" ht="20.100000000000001" customHeight="1">
      <c r="A26" s="250" t="s">
        <v>40</v>
      </c>
      <c r="B26" s="251">
        <v>473</v>
      </c>
      <c r="C26" s="246">
        <v>2.0326280200050131</v>
      </c>
      <c r="D26" s="251">
        <v>515</v>
      </c>
      <c r="E26" s="246">
        <v>2.2060710690292704</v>
      </c>
      <c r="F26" s="252">
        <v>432</v>
      </c>
      <c r="G26" s="246">
        <v>1.8458671056867875</v>
      </c>
      <c r="H26" s="251">
        <v>474</v>
      </c>
      <c r="I26" s="246">
        <v>2.0202094249674185</v>
      </c>
      <c r="J26" s="252">
        <v>461</v>
      </c>
      <c r="K26" s="246">
        <v>1.9603719944063485</v>
      </c>
      <c r="L26" s="252">
        <v>457</v>
      </c>
      <c r="M26" s="245">
        <v>1.9400971033458736</v>
      </c>
      <c r="N26" s="86">
        <v>459</v>
      </c>
      <c r="O26" s="232">
        <v>1.9465583226723218</v>
      </c>
      <c r="P26" s="86">
        <v>446</v>
      </c>
      <c r="Q26" s="232">
        <v>1.89</v>
      </c>
      <c r="R26" s="86">
        <v>506</v>
      </c>
      <c r="S26" s="232">
        <f t="shared" si="0"/>
        <v>2.1456880638553373</v>
      </c>
      <c r="T26" s="86">
        <v>532</v>
      </c>
      <c r="U26" s="232">
        <f>T26/'1-1-4'!$B$14*10^5</f>
        <v>2.2668900888539958</v>
      </c>
      <c r="V26" s="249"/>
      <c r="W26" s="235"/>
    </row>
    <row r="27" spans="1:23" ht="20.100000000000001" customHeight="1">
      <c r="A27" s="250" t="s">
        <v>39</v>
      </c>
      <c r="B27" s="251">
        <v>686</v>
      </c>
      <c r="C27" s="246">
        <v>2.9479552256309494</v>
      </c>
      <c r="D27" s="251">
        <v>654</v>
      </c>
      <c r="E27" s="246">
        <v>2.8014960760099856</v>
      </c>
      <c r="F27" s="252">
        <v>634</v>
      </c>
      <c r="G27" s="246">
        <v>2.7089808912162576</v>
      </c>
      <c r="H27" s="251">
        <v>647</v>
      </c>
      <c r="I27" s="246">
        <v>2.7575432446285233</v>
      </c>
      <c r="J27" s="252">
        <v>622</v>
      </c>
      <c r="K27" s="246">
        <v>2.6450138406089994</v>
      </c>
      <c r="L27" s="252">
        <v>591</v>
      </c>
      <c r="M27" s="245">
        <v>2.5089658382437885</v>
      </c>
      <c r="N27" s="86">
        <v>616</v>
      </c>
      <c r="O27" s="232">
        <v>2.6123745681179744</v>
      </c>
      <c r="P27" s="86">
        <v>649</v>
      </c>
      <c r="Q27" s="232">
        <v>2.75</v>
      </c>
      <c r="R27" s="86">
        <v>451</v>
      </c>
      <c r="S27" s="232">
        <f t="shared" si="0"/>
        <v>1.9124611003928009</v>
      </c>
      <c r="T27" s="86">
        <v>319</v>
      </c>
      <c r="U27" s="232">
        <f>T27/'1-1-4'!$B$14*10^5</f>
        <v>1.3592818389932793</v>
      </c>
      <c r="V27" s="249"/>
      <c r="W27" s="235"/>
    </row>
    <row r="28" spans="1:23" ht="20.100000000000001" customHeight="1">
      <c r="A28" s="250" t="s">
        <v>464</v>
      </c>
      <c r="B28" s="251">
        <v>336</v>
      </c>
      <c r="C28" s="246">
        <v>1.4438964370437304</v>
      </c>
      <c r="D28" s="251">
        <v>165</v>
      </c>
      <c r="E28" s="246">
        <v>0.70679946871811572</v>
      </c>
      <c r="F28" s="251">
        <v>137</v>
      </c>
      <c r="G28" s="246">
        <v>0.5853791515719674</v>
      </c>
      <c r="H28" s="252">
        <v>116</v>
      </c>
      <c r="I28" s="246">
        <v>0.49439725377668886</v>
      </c>
      <c r="J28" s="251">
        <v>78</v>
      </c>
      <c r="K28" s="246">
        <v>0.33168983853296136</v>
      </c>
      <c r="L28" s="252">
        <v>201</v>
      </c>
      <c r="M28" s="245">
        <v>0.85330310234687223</v>
      </c>
      <c r="N28" s="252">
        <v>168</v>
      </c>
      <c r="O28" s="246">
        <v>0.71246579130490206</v>
      </c>
      <c r="P28" s="86">
        <v>150</v>
      </c>
      <c r="Q28" s="232">
        <f>P28/23596027*100000</f>
        <v>0.63570023885800775</v>
      </c>
      <c r="R28" s="86">
        <v>204</v>
      </c>
      <c r="S28" s="232">
        <f t="shared" si="0"/>
        <v>0.86506000993377252</v>
      </c>
      <c r="T28" s="86">
        <v>229</v>
      </c>
      <c r="U28" s="232">
        <f>T28/'1-1-4'!$B$14*10^5</f>
        <v>0.97578539539015963</v>
      </c>
      <c r="V28" s="249"/>
      <c r="W28" s="235"/>
    </row>
    <row r="29" spans="1:23" ht="20.100000000000001" customHeight="1">
      <c r="A29" s="250" t="s">
        <v>465</v>
      </c>
      <c r="B29" s="251">
        <v>624</v>
      </c>
      <c r="C29" s="246">
        <v>2.681521954509785</v>
      </c>
      <c r="D29" s="251">
        <v>469</v>
      </c>
      <c r="E29" s="246">
        <v>2.0090239444169469</v>
      </c>
      <c r="F29" s="251">
        <v>474</v>
      </c>
      <c r="G29" s="246">
        <v>2.0253264076285586</v>
      </c>
      <c r="H29" s="252">
        <v>442</v>
      </c>
      <c r="I29" s="246">
        <v>1.8838240187008319</v>
      </c>
      <c r="J29" s="251">
        <v>405</v>
      </c>
      <c r="K29" s="246">
        <v>1.7222357000749917</v>
      </c>
      <c r="L29" s="252">
        <v>399</v>
      </c>
      <c r="M29" s="245">
        <v>1.6938703374945374</v>
      </c>
      <c r="N29" s="252">
        <v>323</v>
      </c>
      <c r="O29" s="246">
        <v>1.3698003011397819</v>
      </c>
      <c r="P29" s="86">
        <v>302</v>
      </c>
      <c r="Q29" s="232">
        <v>1.2798765080213823</v>
      </c>
      <c r="R29" s="86">
        <v>238</v>
      </c>
      <c r="S29" s="232">
        <f t="shared" si="0"/>
        <v>1.009236678256068</v>
      </c>
      <c r="T29" s="86">
        <v>212</v>
      </c>
      <c r="U29" s="232">
        <f>T29/'1-1-4'!$B$14*10^5</f>
        <v>0.90334717826512601</v>
      </c>
      <c r="V29" s="249"/>
      <c r="W29" s="235"/>
    </row>
    <row r="30" spans="1:23" ht="20.100000000000001" customHeight="1">
      <c r="A30" s="250" t="s">
        <v>466</v>
      </c>
      <c r="B30" s="251">
        <v>564</v>
      </c>
      <c r="C30" s="246">
        <v>2.4236833050376902</v>
      </c>
      <c r="D30" s="251">
        <v>465</v>
      </c>
      <c r="E30" s="246">
        <v>1.9918894118419623</v>
      </c>
      <c r="F30" s="251">
        <v>388</v>
      </c>
      <c r="G30" s="246">
        <v>1.6578621227001704</v>
      </c>
      <c r="H30" s="252">
        <v>381</v>
      </c>
      <c r="I30" s="246">
        <v>1.6238392559389521</v>
      </c>
      <c r="J30" s="251">
        <v>320</v>
      </c>
      <c r="K30" s="246">
        <v>1.3607788247506105</v>
      </c>
      <c r="L30" s="252">
        <v>289</v>
      </c>
      <c r="M30" s="245">
        <v>1.2268885401902789</v>
      </c>
      <c r="N30" s="252">
        <v>207</v>
      </c>
      <c r="O30" s="246">
        <v>0.87785963571496872</v>
      </c>
      <c r="P30" s="86">
        <v>192</v>
      </c>
      <c r="Q30" s="232">
        <f t="shared" ref="Q30:Q45" si="1">P30/23596027*100000</f>
        <v>0.8136963057382498</v>
      </c>
      <c r="R30" s="86">
        <v>156</v>
      </c>
      <c r="S30" s="232">
        <f t="shared" si="0"/>
        <v>0.66151647818464954</v>
      </c>
      <c r="T30" s="86">
        <v>155</v>
      </c>
      <c r="U30" s="232">
        <f>T30/'1-1-4'!$B$14*10^5</f>
        <v>0.66046609731648365</v>
      </c>
      <c r="V30" s="249"/>
      <c r="W30" s="235"/>
    </row>
    <row r="31" spans="1:23" ht="20.100000000000001" customHeight="1">
      <c r="A31" s="250" t="s">
        <v>38</v>
      </c>
      <c r="B31" s="251">
        <v>146</v>
      </c>
      <c r="C31" s="246">
        <v>0.62740738038209709</v>
      </c>
      <c r="D31" s="251">
        <v>149</v>
      </c>
      <c r="E31" s="246">
        <v>0.63826133841817723</v>
      </c>
      <c r="F31" s="252">
        <v>124</v>
      </c>
      <c r="G31" s="246">
        <v>0.52983222478046688</v>
      </c>
      <c r="H31" s="251">
        <v>137</v>
      </c>
      <c r="I31" s="246">
        <v>0.58390019244838898</v>
      </c>
      <c r="J31" s="252">
        <v>115</v>
      </c>
      <c r="K31" s="246">
        <v>0.48902989014475073</v>
      </c>
      <c r="L31" s="252">
        <v>104</v>
      </c>
      <c r="M31" s="245">
        <v>0.44151006290584432</v>
      </c>
      <c r="N31" s="86">
        <v>114</v>
      </c>
      <c r="O31" s="232">
        <v>0.48345892981404071</v>
      </c>
      <c r="P31" s="86">
        <v>100</v>
      </c>
      <c r="Q31" s="232">
        <f t="shared" si="1"/>
        <v>0.42380015923867187</v>
      </c>
      <c r="R31" s="86">
        <v>106</v>
      </c>
      <c r="S31" s="232">
        <f t="shared" si="0"/>
        <v>0.44949196594597979</v>
      </c>
      <c r="T31" s="86">
        <v>114</v>
      </c>
      <c r="U31" s="232">
        <f>T31/'1-1-4'!$B$14*10^5</f>
        <v>0.48576216189728472</v>
      </c>
      <c r="V31" s="249"/>
      <c r="W31" s="235"/>
    </row>
    <row r="32" spans="1:23" ht="20.100000000000001" customHeight="1">
      <c r="A32" s="250" t="s">
        <v>467</v>
      </c>
      <c r="B32" s="251">
        <v>711</v>
      </c>
      <c r="C32" s="246">
        <v>3.0553879962443222</v>
      </c>
      <c r="D32" s="251">
        <v>536</v>
      </c>
      <c r="E32" s="246">
        <v>2.2960273650479395</v>
      </c>
      <c r="F32" s="251">
        <v>447</v>
      </c>
      <c r="G32" s="246">
        <v>1.9099597135231341</v>
      </c>
      <c r="H32" s="252">
        <v>359</v>
      </c>
      <c r="I32" s="246">
        <v>1.5300742595330286</v>
      </c>
      <c r="J32" s="251">
        <v>323</v>
      </c>
      <c r="K32" s="246">
        <v>1.3735361262326478</v>
      </c>
      <c r="L32" s="252">
        <v>234</v>
      </c>
      <c r="M32" s="245">
        <v>0.9933976415381498</v>
      </c>
      <c r="N32" s="252">
        <v>192</v>
      </c>
      <c r="O32" s="246">
        <v>0.8142466186341738</v>
      </c>
      <c r="P32" s="86">
        <v>137</v>
      </c>
      <c r="Q32" s="232">
        <f t="shared" si="1"/>
        <v>0.58060621815698044</v>
      </c>
      <c r="R32" s="86">
        <v>125</v>
      </c>
      <c r="S32" s="232">
        <f t="shared" si="0"/>
        <v>0.53006128059667423</v>
      </c>
      <c r="T32" s="86">
        <v>112</v>
      </c>
      <c r="U32" s="232">
        <f>T32/'1-1-4'!$B$14*10^5</f>
        <v>0.47724001870610433</v>
      </c>
      <c r="V32" s="249"/>
      <c r="W32" s="235"/>
    </row>
    <row r="33" spans="1:24" ht="20.100000000000001" customHeight="1">
      <c r="A33" s="250" t="s">
        <v>468</v>
      </c>
      <c r="B33" s="251">
        <v>1179</v>
      </c>
      <c r="C33" s="246">
        <v>5.0665294621266614</v>
      </c>
      <c r="D33" s="251">
        <v>854</v>
      </c>
      <c r="E33" s="246">
        <v>3.6582227047592171</v>
      </c>
      <c r="F33" s="251">
        <v>813</v>
      </c>
      <c r="G33" s="246">
        <v>3.4738193447299963</v>
      </c>
      <c r="H33" s="252">
        <v>629</v>
      </c>
      <c r="I33" s="246">
        <v>2.6808264881511836</v>
      </c>
      <c r="J33" s="251">
        <v>473</v>
      </c>
      <c r="K33" s="246">
        <v>2.0114012003344963</v>
      </c>
      <c r="L33" s="252">
        <v>302</v>
      </c>
      <c r="M33" s="245">
        <v>1.2820772980535093</v>
      </c>
      <c r="N33" s="252">
        <v>228</v>
      </c>
      <c r="O33" s="246">
        <v>0.96691783912522777</v>
      </c>
      <c r="P33" s="86">
        <v>201</v>
      </c>
      <c r="Q33" s="232">
        <f t="shared" si="1"/>
        <v>0.85183832006973048</v>
      </c>
      <c r="R33" s="86">
        <v>165</v>
      </c>
      <c r="S33" s="232">
        <f t="shared" si="0"/>
        <v>0.69968089038761005</v>
      </c>
      <c r="T33" s="86">
        <v>81</v>
      </c>
      <c r="U33" s="232">
        <f>T33/'1-1-4'!$B$14*10^5</f>
        <v>0.34514679924280761</v>
      </c>
      <c r="V33" s="249"/>
      <c r="W33" s="235"/>
    </row>
    <row r="34" spans="1:24" ht="20.100000000000001" customHeight="1">
      <c r="A34" s="250" t="s">
        <v>469</v>
      </c>
      <c r="B34" s="251">
        <v>120</v>
      </c>
      <c r="C34" s="246">
        <f>B34/23270367*100000</f>
        <v>0.51567729894418946</v>
      </c>
      <c r="D34" s="251">
        <v>82</v>
      </c>
      <c r="E34" s="246">
        <f>D34/23344669.5*100000</f>
        <v>0.35125791778718479</v>
      </c>
      <c r="F34" s="251">
        <v>87</v>
      </c>
      <c r="G34" s="246">
        <f>F34/23403635*100000</f>
        <v>0.37173712545081139</v>
      </c>
      <c r="H34" s="251">
        <v>80</v>
      </c>
      <c r="I34" s="246">
        <f>H34/23462914*100000</f>
        <v>0.34096361602825631</v>
      </c>
      <c r="J34" s="251">
        <v>60</v>
      </c>
      <c r="K34" s="246">
        <f>J34/23515945*100000</f>
        <v>0.25514602964073951</v>
      </c>
      <c r="L34" s="251">
        <v>52</v>
      </c>
      <c r="M34" s="245">
        <f>L34/23555522*100000</f>
        <v>0.22075503145292216</v>
      </c>
      <c r="N34" s="251">
        <v>56</v>
      </c>
      <c r="O34" s="246">
        <f>N34/23580079.5*100000</f>
        <v>0.23748859710163406</v>
      </c>
      <c r="P34" s="251">
        <v>76</v>
      </c>
      <c r="Q34" s="232">
        <f t="shared" si="1"/>
        <v>0.32208812102139062</v>
      </c>
      <c r="R34" s="86">
        <v>94</v>
      </c>
      <c r="S34" s="232">
        <f t="shared" si="0"/>
        <v>0.39860608300869904</v>
      </c>
      <c r="T34" s="86">
        <v>80</v>
      </c>
      <c r="U34" s="232">
        <f>T34/'1-1-4'!$B$14*10^5</f>
        <v>0.34088572764721736</v>
      </c>
      <c r="V34" s="249"/>
      <c r="W34" s="235"/>
    </row>
    <row r="35" spans="1:24" ht="20.100000000000001" customHeight="1">
      <c r="A35" s="250" t="s">
        <v>470</v>
      </c>
      <c r="B35" s="251">
        <v>1133</v>
      </c>
      <c r="C35" s="246">
        <v>4.8688531641980557</v>
      </c>
      <c r="D35" s="251">
        <v>1023</v>
      </c>
      <c r="E35" s="246">
        <v>4.3821567060523172</v>
      </c>
      <c r="F35" s="251">
        <v>1111</v>
      </c>
      <c r="G35" s="246">
        <v>4.7471258204120854</v>
      </c>
      <c r="H35" s="252">
        <v>666</v>
      </c>
      <c r="I35" s="246">
        <v>2.8385221639247828</v>
      </c>
      <c r="J35" s="251">
        <v>295</v>
      </c>
      <c r="K35" s="246">
        <v>1.2544679790669693</v>
      </c>
      <c r="L35" s="252">
        <v>246</v>
      </c>
      <c r="M35" s="245">
        <v>1.0443411103349778</v>
      </c>
      <c r="N35" s="252">
        <v>173</v>
      </c>
      <c r="O35" s="246">
        <v>0.7336701303318337</v>
      </c>
      <c r="P35" s="86">
        <v>115</v>
      </c>
      <c r="Q35" s="232">
        <f t="shared" si="1"/>
        <v>0.48737018312447267</v>
      </c>
      <c r="R35" s="86">
        <v>112</v>
      </c>
      <c r="S35" s="232">
        <f t="shared" si="0"/>
        <v>0.47493490741462019</v>
      </c>
      <c r="T35" s="86">
        <v>73</v>
      </c>
      <c r="U35" s="232">
        <f>T35/'1-1-4'!$B$14*10^5</f>
        <v>0.31105822647808584</v>
      </c>
      <c r="V35" s="249"/>
      <c r="W35" s="235"/>
    </row>
    <row r="36" spans="1:24" ht="20.100000000000001" customHeight="1">
      <c r="A36" s="250" t="s">
        <v>471</v>
      </c>
      <c r="B36" s="251">
        <v>64</v>
      </c>
      <c r="C36" s="246">
        <f t="shared" ref="C36:C41" si="2">B36/23270367*100000</f>
        <v>0.27502789277023437</v>
      </c>
      <c r="D36" s="251">
        <v>51</v>
      </c>
      <c r="E36" s="246">
        <f t="shared" ref="E36:E45" si="3">D36/23344669.5*100000</f>
        <v>0.21846529033105397</v>
      </c>
      <c r="F36" s="251">
        <v>51</v>
      </c>
      <c r="G36" s="246">
        <f t="shared" ref="G36:G41" si="4">F36/23403635*100000</f>
        <v>0.21791486664357909</v>
      </c>
      <c r="H36" s="251">
        <v>78</v>
      </c>
      <c r="I36" s="246">
        <f t="shared" ref="I36:I41" si="5">H36/23462914*100000</f>
        <v>0.33243952562754991</v>
      </c>
      <c r="J36" s="251">
        <v>74</v>
      </c>
      <c r="K36" s="246">
        <f t="shared" ref="K36:K41" si="6">J36/23515945*100000</f>
        <v>0.31468010322357876</v>
      </c>
      <c r="L36" s="251">
        <v>71</v>
      </c>
      <c r="M36" s="245">
        <f t="shared" ref="M36:M41" si="7">L36/23555522*100000</f>
        <v>0.30141552371456681</v>
      </c>
      <c r="N36" s="251">
        <v>70</v>
      </c>
      <c r="O36" s="246">
        <f t="shared" ref="O36:O45" si="8">N36/23580079.5*100000</f>
        <v>0.29686074637704257</v>
      </c>
      <c r="P36" s="251">
        <v>81</v>
      </c>
      <c r="Q36" s="232">
        <f t="shared" si="1"/>
        <v>0.34327812898332416</v>
      </c>
      <c r="R36" s="251">
        <v>77</v>
      </c>
      <c r="S36" s="232">
        <f t="shared" si="0"/>
        <v>0.32651774884755136</v>
      </c>
      <c r="T36" s="251">
        <v>65</v>
      </c>
      <c r="U36" s="232">
        <f>T36/'1-1-4'!$B$14*10^5</f>
        <v>0.27696965371336413</v>
      </c>
      <c r="V36" s="249"/>
      <c r="W36" s="235"/>
    </row>
    <row r="37" spans="1:24" ht="20.100000000000001" customHeight="1">
      <c r="A37" s="250" t="s">
        <v>472</v>
      </c>
      <c r="B37" s="251">
        <v>59</v>
      </c>
      <c r="C37" s="246">
        <f t="shared" si="2"/>
        <v>0.25354133864755979</v>
      </c>
      <c r="D37" s="251">
        <v>48</v>
      </c>
      <c r="E37" s="246">
        <f t="shared" si="3"/>
        <v>0.20561439089981548</v>
      </c>
      <c r="F37" s="251">
        <v>69</v>
      </c>
      <c r="G37" s="246">
        <f t="shared" si="4"/>
        <v>0.29482599604719523</v>
      </c>
      <c r="H37" s="251">
        <v>50</v>
      </c>
      <c r="I37" s="246">
        <f t="shared" si="5"/>
        <v>0.21310226001766019</v>
      </c>
      <c r="J37" s="251">
        <v>70</v>
      </c>
      <c r="K37" s="246">
        <f t="shared" si="6"/>
        <v>0.2976703679141961</v>
      </c>
      <c r="L37" s="251">
        <v>72</v>
      </c>
      <c r="M37" s="245">
        <f t="shared" si="7"/>
        <v>0.30566081278096913</v>
      </c>
      <c r="N37" s="251">
        <v>76</v>
      </c>
      <c r="O37" s="246">
        <f t="shared" si="8"/>
        <v>0.32230595320936045</v>
      </c>
      <c r="P37" s="251">
        <v>59</v>
      </c>
      <c r="Q37" s="232">
        <f t="shared" si="1"/>
        <v>0.25004209395081639</v>
      </c>
      <c r="R37" s="251">
        <v>48</v>
      </c>
      <c r="S37" s="232">
        <f t="shared" si="0"/>
        <v>0.20354353174912293</v>
      </c>
      <c r="T37" s="251">
        <v>62</v>
      </c>
      <c r="U37" s="232">
        <f>T37/'1-1-4'!$B$14*10^5</f>
        <v>0.26418643892659344</v>
      </c>
      <c r="V37" s="249"/>
      <c r="W37" s="235"/>
    </row>
    <row r="38" spans="1:24" ht="20.100000000000001" customHeight="1">
      <c r="A38" s="250" t="s">
        <v>473</v>
      </c>
      <c r="B38" s="251">
        <v>25</v>
      </c>
      <c r="C38" s="246">
        <f t="shared" si="2"/>
        <v>0.10743277061337281</v>
      </c>
      <c r="D38" s="251">
        <v>22</v>
      </c>
      <c r="E38" s="246">
        <f t="shared" si="3"/>
        <v>9.4239929162415428E-2</v>
      </c>
      <c r="F38" s="251">
        <v>22</v>
      </c>
      <c r="G38" s="246">
        <f t="shared" si="4"/>
        <v>9.4002491493308624E-2</v>
      </c>
      <c r="H38" s="251">
        <v>34</v>
      </c>
      <c r="I38" s="246">
        <f t="shared" si="5"/>
        <v>0.14490953681200897</v>
      </c>
      <c r="J38" s="251">
        <v>24</v>
      </c>
      <c r="K38" s="246">
        <f t="shared" si="6"/>
        <v>0.1020584118562958</v>
      </c>
      <c r="L38" s="251">
        <v>28</v>
      </c>
      <c r="M38" s="245">
        <f t="shared" si="7"/>
        <v>0.11886809385926578</v>
      </c>
      <c r="N38" s="251">
        <v>36</v>
      </c>
      <c r="O38" s="246">
        <f t="shared" si="8"/>
        <v>0.15267124099390758</v>
      </c>
      <c r="P38" s="251">
        <v>38</v>
      </c>
      <c r="Q38" s="232">
        <f t="shared" si="1"/>
        <v>0.16104406051069531</v>
      </c>
      <c r="R38" s="251">
        <v>38</v>
      </c>
      <c r="S38" s="232">
        <f t="shared" si="0"/>
        <v>0.161138629301389</v>
      </c>
      <c r="T38" s="251">
        <v>44</v>
      </c>
      <c r="U38" s="232">
        <f>T38/'1-1-4'!$B$14*10^5</f>
        <v>0.18748715020596954</v>
      </c>
      <c r="V38" s="249"/>
      <c r="W38" s="235"/>
      <c r="X38" s="235"/>
    </row>
    <row r="39" spans="1:24" ht="20.100000000000001" customHeight="1">
      <c r="A39" s="250" t="s">
        <v>474</v>
      </c>
      <c r="B39" s="251">
        <v>35</v>
      </c>
      <c r="C39" s="246">
        <f t="shared" si="2"/>
        <v>0.15040587885872192</v>
      </c>
      <c r="D39" s="251">
        <v>28</v>
      </c>
      <c r="E39" s="246">
        <f t="shared" si="3"/>
        <v>0.11994172802489236</v>
      </c>
      <c r="F39" s="251">
        <v>25</v>
      </c>
      <c r="G39" s="246">
        <f t="shared" si="4"/>
        <v>0.10682101306057798</v>
      </c>
      <c r="H39" s="252">
        <v>22</v>
      </c>
      <c r="I39" s="246">
        <f t="shared" si="5"/>
        <v>9.3764994407770488E-2</v>
      </c>
      <c r="J39" s="251">
        <v>23</v>
      </c>
      <c r="K39" s="246">
        <f t="shared" si="6"/>
        <v>9.780597802895015E-2</v>
      </c>
      <c r="L39" s="252">
        <v>33</v>
      </c>
      <c r="M39" s="245">
        <f t="shared" si="7"/>
        <v>0.14009453919127751</v>
      </c>
      <c r="N39" s="252">
        <v>35</v>
      </c>
      <c r="O39" s="246">
        <f t="shared" si="8"/>
        <v>0.14843037318852129</v>
      </c>
      <c r="P39" s="86">
        <v>20</v>
      </c>
      <c r="Q39" s="232">
        <f t="shared" si="1"/>
        <v>8.4760031847734368E-2</v>
      </c>
      <c r="R39" s="86">
        <v>21</v>
      </c>
      <c r="S39" s="232">
        <f t="shared" si="0"/>
        <v>8.9050295140241292E-2</v>
      </c>
      <c r="T39" s="86">
        <v>31</v>
      </c>
      <c r="U39" s="232">
        <f>T39/'1-1-4'!$B$14*10^5</f>
        <v>0.13209321946329672</v>
      </c>
      <c r="V39" s="249"/>
      <c r="W39" s="235"/>
    </row>
    <row r="40" spans="1:24" ht="20.100000000000001" customHeight="1">
      <c r="A40" s="250" t="s">
        <v>475</v>
      </c>
      <c r="B40" s="251">
        <v>12</v>
      </c>
      <c r="C40" s="246">
        <f t="shared" si="2"/>
        <v>5.1567729894418941E-2</v>
      </c>
      <c r="D40" s="251">
        <v>20</v>
      </c>
      <c r="E40" s="246">
        <f t="shared" si="3"/>
        <v>8.5672662874923117E-2</v>
      </c>
      <c r="F40" s="251">
        <v>21</v>
      </c>
      <c r="G40" s="246">
        <f t="shared" si="4"/>
        <v>8.9729650970885505E-2</v>
      </c>
      <c r="H40" s="251">
        <v>33</v>
      </c>
      <c r="I40" s="246">
        <f t="shared" si="5"/>
        <v>0.14064749161165574</v>
      </c>
      <c r="J40" s="251">
        <v>16</v>
      </c>
      <c r="K40" s="246">
        <f t="shared" si="6"/>
        <v>6.8038941237530542E-2</v>
      </c>
      <c r="L40" s="251">
        <v>22</v>
      </c>
      <c r="M40" s="245">
        <f t="shared" si="7"/>
        <v>9.3396359460851688E-2</v>
      </c>
      <c r="N40" s="251">
        <v>33</v>
      </c>
      <c r="O40" s="246">
        <f t="shared" si="8"/>
        <v>0.13994863757774861</v>
      </c>
      <c r="P40" s="251">
        <v>37</v>
      </c>
      <c r="Q40" s="232">
        <f t="shared" si="1"/>
        <v>0.15680605891830857</v>
      </c>
      <c r="R40" s="251">
        <v>33</v>
      </c>
      <c r="S40" s="232">
        <f t="shared" si="0"/>
        <v>0.13993617807752201</v>
      </c>
      <c r="T40" s="251">
        <v>24</v>
      </c>
      <c r="U40" s="232">
        <f>T40/'1-1-4'!$B$14*10^5</f>
        <v>0.10226571829416521</v>
      </c>
      <c r="V40" s="249"/>
      <c r="W40" s="235"/>
    </row>
    <row r="41" spans="1:24" ht="20.100000000000001" customHeight="1">
      <c r="A41" s="250" t="s">
        <v>476</v>
      </c>
      <c r="B41" s="251">
        <v>16</v>
      </c>
      <c r="C41" s="246">
        <f t="shared" si="2"/>
        <v>6.8756973192558593E-2</v>
      </c>
      <c r="D41" s="251">
        <v>18</v>
      </c>
      <c r="E41" s="246">
        <f t="shared" si="3"/>
        <v>7.7105396587430805E-2</v>
      </c>
      <c r="F41" s="251">
        <v>8</v>
      </c>
      <c r="G41" s="246">
        <f t="shared" si="4"/>
        <v>3.4182724179384956E-2</v>
      </c>
      <c r="H41" s="251">
        <v>23</v>
      </c>
      <c r="I41" s="246">
        <f t="shared" si="5"/>
        <v>9.8027039608123701E-2</v>
      </c>
      <c r="J41" s="251">
        <v>7</v>
      </c>
      <c r="K41" s="246">
        <f t="shared" si="6"/>
        <v>2.9767036791419611E-2</v>
      </c>
      <c r="L41" s="251">
        <v>13</v>
      </c>
      <c r="M41" s="245">
        <f t="shared" si="7"/>
        <v>5.5188757863230541E-2</v>
      </c>
      <c r="N41" s="251">
        <v>20</v>
      </c>
      <c r="O41" s="246">
        <f t="shared" si="8"/>
        <v>8.4817356107726449E-2</v>
      </c>
      <c r="P41" s="251">
        <v>15</v>
      </c>
      <c r="Q41" s="232">
        <f t="shared" si="1"/>
        <v>6.3570023885800783E-2</v>
      </c>
      <c r="R41" s="251">
        <v>9</v>
      </c>
      <c r="S41" s="232">
        <f t="shared" si="0"/>
        <v>3.8164412202960546E-2</v>
      </c>
      <c r="T41" s="251">
        <v>13</v>
      </c>
      <c r="U41" s="232">
        <f>T41/'1-1-4'!$B$14*10^5</f>
        <v>5.539393074267282E-2</v>
      </c>
      <c r="V41" s="249"/>
      <c r="W41" s="235"/>
    </row>
    <row r="42" spans="1:24" ht="20.100000000000001" customHeight="1">
      <c r="A42" s="250" t="s">
        <v>37</v>
      </c>
      <c r="B42" s="251">
        <v>31</v>
      </c>
      <c r="C42" s="246">
        <v>0.13321663556058227</v>
      </c>
      <c r="D42" s="251">
        <v>35</v>
      </c>
      <c r="E42" s="246">
        <f t="shared" si="3"/>
        <v>0.14992716003111545</v>
      </c>
      <c r="F42" s="251">
        <v>35</v>
      </c>
      <c r="G42" s="246">
        <v>0.14954941828480917</v>
      </c>
      <c r="H42" s="252">
        <v>86</v>
      </c>
      <c r="I42" s="246">
        <v>0.36653589504133832</v>
      </c>
      <c r="J42" s="251">
        <v>25</v>
      </c>
      <c r="K42" s="246">
        <v>0.10631084568364145</v>
      </c>
      <c r="L42" s="252">
        <v>20</v>
      </c>
      <c r="M42" s="245">
        <v>8.4905781328046992E-2</v>
      </c>
      <c r="N42" s="252">
        <v>23</v>
      </c>
      <c r="O42" s="246">
        <f t="shared" si="8"/>
        <v>9.7539959523885417E-2</v>
      </c>
      <c r="P42" s="86">
        <v>34</v>
      </c>
      <c r="Q42" s="232">
        <f t="shared" si="1"/>
        <v>0.14409205414114842</v>
      </c>
      <c r="R42" s="86">
        <v>39</v>
      </c>
      <c r="S42" s="232">
        <f t="shared" si="0"/>
        <v>0.16537911954616238</v>
      </c>
      <c r="T42" s="86">
        <v>13</v>
      </c>
      <c r="U42" s="232">
        <f>T42/'1-1-4'!$B$14*10^5</f>
        <v>5.539393074267282E-2</v>
      </c>
      <c r="V42" s="249"/>
      <c r="W42" s="235"/>
    </row>
    <row r="43" spans="1:24" ht="20.100000000000001" customHeight="1">
      <c r="A43" s="250" t="s">
        <v>477</v>
      </c>
      <c r="B43" s="251">
        <v>12</v>
      </c>
      <c r="C43" s="246">
        <f>B43/23270367*100000</f>
        <v>5.1567729894418941E-2</v>
      </c>
      <c r="D43" s="251">
        <v>14</v>
      </c>
      <c r="E43" s="246">
        <f t="shared" si="3"/>
        <v>5.9970864012446182E-2</v>
      </c>
      <c r="F43" s="251">
        <v>11</v>
      </c>
      <c r="G43" s="246">
        <f>F43/23403635*100000</f>
        <v>4.7001245746654312E-2</v>
      </c>
      <c r="H43" s="251">
        <v>3</v>
      </c>
      <c r="I43" s="246">
        <f>H43/23462914*100000</f>
        <v>1.2786135601059612E-2</v>
      </c>
      <c r="J43" s="251">
        <v>3</v>
      </c>
      <c r="K43" s="246">
        <f>J43/23515945*100000</f>
        <v>1.2757301482036975E-2</v>
      </c>
      <c r="L43" s="251">
        <v>10</v>
      </c>
      <c r="M43" s="245">
        <f>L43/23555522*100000</f>
        <v>4.2452890664023496E-2</v>
      </c>
      <c r="N43" s="251">
        <v>3</v>
      </c>
      <c r="O43" s="246">
        <f t="shared" si="8"/>
        <v>1.2722603416158966E-2</v>
      </c>
      <c r="P43" s="251">
        <v>5</v>
      </c>
      <c r="Q43" s="232">
        <f t="shared" si="1"/>
        <v>2.1190007961933592E-2</v>
      </c>
      <c r="R43" s="251">
        <v>5</v>
      </c>
      <c r="S43" s="232">
        <f t="shared" si="0"/>
        <v>2.1202451223866971E-2</v>
      </c>
      <c r="T43" s="251">
        <v>8</v>
      </c>
      <c r="U43" s="232">
        <f>T43/'1-1-4'!$B$14*10^5</f>
        <v>3.4088572764721735E-2</v>
      </c>
      <c r="V43" s="249"/>
      <c r="W43" s="235"/>
    </row>
    <row r="44" spans="1:24" ht="20.100000000000001" customHeight="1">
      <c r="A44" s="250" t="s">
        <v>36</v>
      </c>
      <c r="B44" s="251">
        <v>11</v>
      </c>
      <c r="C44" s="246">
        <f>B44/23270367*100000</f>
        <v>4.727041906988403E-2</v>
      </c>
      <c r="D44" s="251">
        <v>8</v>
      </c>
      <c r="E44" s="246">
        <f t="shared" si="3"/>
        <v>3.4269065149969247E-2</v>
      </c>
      <c r="F44" s="251">
        <v>5</v>
      </c>
      <c r="G44" s="246">
        <f>F44/23403635*100000</f>
        <v>2.1364202612115597E-2</v>
      </c>
      <c r="H44" s="252">
        <v>7</v>
      </c>
      <c r="I44" s="246">
        <f>H44/23462914*100000</f>
        <v>2.983431640247243E-2</v>
      </c>
      <c r="J44" s="251">
        <v>4</v>
      </c>
      <c r="K44" s="246">
        <f>J44/23515945*100000</f>
        <v>1.7009735309382636E-2</v>
      </c>
      <c r="L44" s="252">
        <v>3</v>
      </c>
      <c r="M44" s="245">
        <f>L44/23555522*100000</f>
        <v>1.2735867199207046E-2</v>
      </c>
      <c r="N44" s="252">
        <v>5</v>
      </c>
      <c r="O44" s="246">
        <f t="shared" si="8"/>
        <v>2.1204339026931612E-2</v>
      </c>
      <c r="P44" s="86">
        <v>6</v>
      </c>
      <c r="Q44" s="232">
        <f t="shared" si="1"/>
        <v>2.5428009554320306E-2</v>
      </c>
      <c r="R44" s="86">
        <v>1</v>
      </c>
      <c r="S44" s="232">
        <f t="shared" si="0"/>
        <v>4.2404902447733947E-3</v>
      </c>
      <c r="T44" s="86">
        <v>7</v>
      </c>
      <c r="U44" s="232">
        <f>T44/'1-1-4'!$B$14*10^5</f>
        <v>2.9827501169131521E-2</v>
      </c>
      <c r="V44" s="249"/>
      <c r="W44" s="235"/>
    </row>
    <row r="45" spans="1:24" ht="20.100000000000001" customHeight="1">
      <c r="A45" s="250" t="s">
        <v>478</v>
      </c>
      <c r="B45" s="251">
        <v>15</v>
      </c>
      <c r="C45" s="246">
        <f>B45/23270367*100000</f>
        <v>6.4459662368023682E-2</v>
      </c>
      <c r="D45" s="251">
        <v>14</v>
      </c>
      <c r="E45" s="246">
        <f t="shared" si="3"/>
        <v>5.9970864012446182E-2</v>
      </c>
      <c r="F45" s="251">
        <v>1</v>
      </c>
      <c r="G45" s="246">
        <f>F45/23403635*100000</f>
        <v>4.2728405224231195E-3</v>
      </c>
      <c r="H45" s="251">
        <v>5</v>
      </c>
      <c r="I45" s="246">
        <f>H45/23462914*100000</f>
        <v>2.1310226001766019E-2</v>
      </c>
      <c r="J45" s="251">
        <v>11</v>
      </c>
      <c r="K45" s="246">
        <f>J45/23515945*100000</f>
        <v>4.6776772100802243E-2</v>
      </c>
      <c r="L45" s="251">
        <v>9</v>
      </c>
      <c r="M45" s="245">
        <f>L45/23555522*100000</f>
        <v>3.8207601597621141E-2</v>
      </c>
      <c r="N45" s="251">
        <v>7</v>
      </c>
      <c r="O45" s="246">
        <f t="shared" si="8"/>
        <v>2.9686074637704257E-2</v>
      </c>
      <c r="P45" s="251">
        <v>7</v>
      </c>
      <c r="Q45" s="232">
        <f t="shared" si="1"/>
        <v>2.9666011146707028E-2</v>
      </c>
      <c r="R45" s="251">
        <v>15</v>
      </c>
      <c r="S45" s="232">
        <f t="shared" si="0"/>
        <v>6.3607353671600919E-2</v>
      </c>
      <c r="T45" s="251">
        <v>6</v>
      </c>
      <c r="U45" s="232">
        <f>T45/'1-1-4'!$B$14*10^5</f>
        <v>2.5566429573541303E-2</v>
      </c>
      <c r="V45" s="249"/>
      <c r="W45" s="235"/>
    </row>
    <row r="46" spans="1:24" ht="20.100000000000001" customHeight="1">
      <c r="A46" s="376" t="s">
        <v>479</v>
      </c>
      <c r="B46" s="87">
        <f>B5-SUM(B6:B45)</f>
        <v>57</v>
      </c>
      <c r="C46" s="253">
        <f t="shared" ref="C46" si="9">B46/23270367*100000</f>
        <v>0.24494671699848997</v>
      </c>
      <c r="D46" s="87">
        <f>D5-SUM(D6:D45)</f>
        <v>9</v>
      </c>
      <c r="E46" s="253">
        <f t="shared" ref="E46" si="10">D46/23344669.5*100000</f>
        <v>3.8552698293715403E-2</v>
      </c>
      <c r="F46" s="87">
        <f>F5-SUM(F6:F45)</f>
        <v>420</v>
      </c>
      <c r="G46" s="253">
        <f t="shared" ref="G46" si="11">F46/23403635*100000</f>
        <v>1.7945930194177102</v>
      </c>
      <c r="H46" s="87">
        <f>H5-SUM(H6:H45)</f>
        <v>228</v>
      </c>
      <c r="I46" s="253">
        <f t="shared" ref="I46" si="12">H46/23462914*100000</f>
        <v>0.97174630568053055</v>
      </c>
      <c r="J46" s="87">
        <f>J5-SUM(J6:J45)</f>
        <v>122</v>
      </c>
      <c r="K46" s="253">
        <f t="shared" ref="K46" si="13">J46/23515945*100000</f>
        <v>0.5187969269361703</v>
      </c>
      <c r="L46" s="87">
        <f>L5-SUM(L6:L45)</f>
        <v>101</v>
      </c>
      <c r="M46" s="254">
        <f t="shared" ref="M46" si="14">L46/23555522*100000</f>
        <v>0.42877419570663727</v>
      </c>
      <c r="N46" s="87">
        <f>N5-SUM(N6:N45)</f>
        <v>697</v>
      </c>
      <c r="O46" s="253">
        <f t="shared" ref="O46" si="15">N46/23580079.5*100000</f>
        <v>2.9558848603542662</v>
      </c>
      <c r="P46" s="87">
        <f>P5-SUM(P6:P45)</f>
        <v>123</v>
      </c>
      <c r="Q46" s="253">
        <f t="shared" ref="Q46" si="16">P46/23596027*100000</f>
        <v>0.52127419586356638</v>
      </c>
      <c r="R46" s="87">
        <f>R5-SUM(R6:R45)</f>
        <v>109</v>
      </c>
      <c r="S46" s="253">
        <f t="shared" ref="S46" si="17">R46/23582179*100000</f>
        <v>0.46221343668029996</v>
      </c>
      <c r="T46" s="87">
        <f>T5-SUM(T6:T45)</f>
        <v>136</v>
      </c>
      <c r="U46" s="253">
        <f>T46/'1-1-4'!$B$14*10^5</f>
        <v>0.57950573700026953</v>
      </c>
      <c r="V46" s="249"/>
      <c r="W46" s="235"/>
    </row>
    <row r="47" spans="1:24" ht="15.75" customHeight="1">
      <c r="A47" s="255" t="s">
        <v>480</v>
      </c>
      <c r="B47" s="231"/>
      <c r="C47" s="231"/>
      <c r="D47" s="231"/>
      <c r="E47" s="231"/>
      <c r="F47" s="231"/>
      <c r="G47" s="231"/>
      <c r="H47" s="231"/>
      <c r="I47" s="232"/>
      <c r="J47" s="231"/>
      <c r="K47" s="232"/>
      <c r="L47" s="231"/>
      <c r="M47" s="232"/>
      <c r="R47" s="256"/>
    </row>
    <row r="48" spans="1:24" ht="35.25" customHeight="1">
      <c r="A48" s="435" t="s">
        <v>481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5"/>
      <c r="P48" s="435"/>
      <c r="Q48" s="435"/>
      <c r="R48" s="435"/>
      <c r="S48" s="435"/>
      <c r="T48" s="435"/>
      <c r="U48" s="435"/>
      <c r="V48" s="363"/>
    </row>
    <row r="49" spans="1:22" ht="15.75" customHeight="1">
      <c r="A49" s="433" t="s">
        <v>482</v>
      </c>
      <c r="B49" s="433"/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433"/>
      <c r="N49" s="433"/>
      <c r="O49" s="433"/>
      <c r="P49" s="433"/>
      <c r="Q49" s="433"/>
      <c r="R49" s="433"/>
      <c r="S49" s="433"/>
      <c r="T49" s="433"/>
      <c r="U49" s="433"/>
      <c r="V49" s="362"/>
    </row>
    <row r="50" spans="1:22" ht="15.75" customHeight="1">
      <c r="A50" s="433" t="s">
        <v>482</v>
      </c>
      <c r="B50" s="433"/>
      <c r="C50" s="433"/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362"/>
    </row>
    <row r="51" spans="1:22">
      <c r="A51" s="433"/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362"/>
    </row>
    <row r="52" spans="1:22">
      <c r="B52" s="256"/>
      <c r="I52" s="228"/>
      <c r="K52" s="228"/>
      <c r="M52" s="228"/>
      <c r="N52" s="256"/>
      <c r="O52" s="16"/>
      <c r="P52" s="256"/>
      <c r="Q52" s="16"/>
      <c r="R52" s="256"/>
      <c r="S52" s="16"/>
      <c r="T52" s="256"/>
      <c r="V52" s="256"/>
    </row>
    <row r="53" spans="1:22">
      <c r="B53" s="256"/>
      <c r="I53" s="228"/>
      <c r="K53" s="228"/>
      <c r="M53" s="228"/>
      <c r="O53" s="256"/>
      <c r="P53" s="256"/>
      <c r="R53" s="256"/>
      <c r="T53" s="256"/>
      <c r="V53" s="256"/>
    </row>
    <row r="54" spans="1:22">
      <c r="B54" s="256"/>
      <c r="C54" s="256"/>
      <c r="D54" s="256"/>
      <c r="E54" s="256"/>
      <c r="F54" s="256"/>
      <c r="G54" s="256"/>
      <c r="H54" s="256"/>
      <c r="J54" s="256"/>
      <c r="L54" s="256"/>
      <c r="N54" s="256"/>
      <c r="O54" s="256"/>
      <c r="P54" s="256"/>
      <c r="R54" s="256"/>
      <c r="T54" s="256"/>
      <c r="V54" s="256"/>
    </row>
  </sheetData>
  <sortState ref="A6:U45">
    <sortCondition descending="1" ref="T6:T45"/>
  </sortState>
  <mergeCells count="16">
    <mergeCell ref="A1:U1"/>
    <mergeCell ref="A51:U51"/>
    <mergeCell ref="S2:U2"/>
    <mergeCell ref="A48:U48"/>
    <mergeCell ref="D3:E3"/>
    <mergeCell ref="F3:G3"/>
    <mergeCell ref="H3:I3"/>
    <mergeCell ref="J3:K3"/>
    <mergeCell ref="A49:U49"/>
    <mergeCell ref="N3:O3"/>
    <mergeCell ref="L3:M3"/>
    <mergeCell ref="B3:C3"/>
    <mergeCell ref="T3:U3"/>
    <mergeCell ref="R3:S3"/>
    <mergeCell ref="P3:Q3"/>
    <mergeCell ref="A50:U50"/>
  </mergeCells>
  <phoneticPr fontId="7" type="noConversion"/>
  <conditionalFormatting sqref="Y5:Y46">
    <cfRule type="cellIs" dxfId="5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33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6"/>
  <sheetViews>
    <sheetView showGridLines="0" zoomScale="110" zoomScaleNormal="110" workbookViewId="0">
      <selection activeCell="B4" sqref="B4"/>
    </sheetView>
  </sheetViews>
  <sheetFormatPr defaultColWidth="9" defaultRowHeight="15"/>
  <cols>
    <col min="1" max="1" width="25.625" style="5" customWidth="1"/>
    <col min="2" max="2" width="12.875" style="5" customWidth="1"/>
    <col min="3" max="3" width="13" style="5" customWidth="1"/>
    <col min="4" max="4" width="12.875" style="5" customWidth="1"/>
    <col min="5" max="5" width="13" style="5" customWidth="1"/>
    <col min="6" max="6" width="12.875" style="5" customWidth="1"/>
    <col min="7" max="7" width="13" style="5" customWidth="1"/>
    <col min="8" max="8" width="12.875" style="5" customWidth="1"/>
    <col min="9" max="9" width="13" style="5" customWidth="1"/>
    <col min="10" max="16384" width="9" style="5"/>
  </cols>
  <sheetData>
    <row r="1" spans="1:11" ht="30.75" customHeight="1">
      <c r="A1" s="439" t="s">
        <v>483</v>
      </c>
      <c r="B1" s="439"/>
      <c r="C1" s="439"/>
      <c r="D1" s="439"/>
      <c r="E1" s="439"/>
      <c r="F1" s="439"/>
      <c r="G1" s="439"/>
      <c r="H1" s="439"/>
      <c r="I1" s="439"/>
    </row>
    <row r="2" spans="1:11" ht="27.2" customHeight="1">
      <c r="A2" s="440"/>
      <c r="B2" s="440" t="s">
        <v>484</v>
      </c>
      <c r="C2" s="440"/>
      <c r="D2" s="440" t="s">
        <v>485</v>
      </c>
      <c r="E2" s="440"/>
      <c r="F2" s="440" t="s">
        <v>486</v>
      </c>
      <c r="G2" s="440"/>
      <c r="H2" s="440" t="s">
        <v>487</v>
      </c>
      <c r="I2" s="440"/>
    </row>
    <row r="3" spans="1:11" ht="27.2" customHeight="1">
      <c r="A3" s="441"/>
      <c r="B3" s="130" t="s">
        <v>488</v>
      </c>
      <c r="C3" s="130" t="s">
        <v>489</v>
      </c>
      <c r="D3" s="130" t="s">
        <v>488</v>
      </c>
      <c r="E3" s="130" t="s">
        <v>490</v>
      </c>
      <c r="F3" s="130" t="s">
        <v>491</v>
      </c>
      <c r="G3" s="130" t="s">
        <v>490</v>
      </c>
      <c r="H3" s="130" t="s">
        <v>488</v>
      </c>
      <c r="I3" s="130" t="s">
        <v>490</v>
      </c>
    </row>
    <row r="4" spans="1:11" s="18" customFormat="1" ht="20.100000000000001" customHeight="1">
      <c r="A4" s="162" t="s">
        <v>612</v>
      </c>
      <c r="B4" s="138">
        <v>170740</v>
      </c>
      <c r="C4" s="176">
        <v>-11231</v>
      </c>
      <c r="D4" s="140">
        <v>727.53536423107369</v>
      </c>
      <c r="E4" s="149">
        <v>-44.110886100585617</v>
      </c>
      <c r="F4" s="141">
        <v>168181</v>
      </c>
      <c r="G4" s="142">
        <v>-8527</v>
      </c>
      <c r="H4" s="141">
        <v>186635</v>
      </c>
      <c r="I4" s="142">
        <v>-10936</v>
      </c>
      <c r="K4" s="172"/>
    </row>
    <row r="5" spans="1:11" ht="20.100000000000001" customHeight="1">
      <c r="A5" s="162" t="s">
        <v>613</v>
      </c>
      <c r="B5" s="144">
        <v>11950</v>
      </c>
      <c r="C5" s="139">
        <v>1956</v>
      </c>
      <c r="D5" s="140">
        <v>50.919805567303094</v>
      </c>
      <c r="E5" s="149">
        <v>8.5403460610377877</v>
      </c>
      <c r="F5" s="141">
        <v>11809</v>
      </c>
      <c r="G5" s="146">
        <v>2350</v>
      </c>
      <c r="H5" s="145">
        <v>14217</v>
      </c>
      <c r="I5" s="146">
        <v>2584</v>
      </c>
    </row>
    <row r="6" spans="1:11" ht="20.100000000000001" customHeight="1">
      <c r="A6" s="143" t="s">
        <v>254</v>
      </c>
      <c r="B6" s="144">
        <v>24724</v>
      </c>
      <c r="C6" s="139">
        <v>1670</v>
      </c>
      <c r="D6" s="140">
        <v>105.35073412937253</v>
      </c>
      <c r="E6" s="149">
        <v>7.5904720263666974</v>
      </c>
      <c r="F6" s="145">
        <v>24484</v>
      </c>
      <c r="G6" s="146">
        <v>1837</v>
      </c>
      <c r="H6" s="145">
        <v>36002</v>
      </c>
      <c r="I6" s="146">
        <v>2371</v>
      </c>
    </row>
    <row r="7" spans="1:11" ht="20.100000000000001" customHeight="1">
      <c r="A7" s="143" t="s">
        <v>250</v>
      </c>
      <c r="B7" s="144">
        <v>5879</v>
      </c>
      <c r="C7" s="139">
        <v>647</v>
      </c>
      <c r="D7" s="140">
        <v>25.050839910474885</v>
      </c>
      <c r="E7" s="149">
        <v>2.8645949498204857</v>
      </c>
      <c r="F7" s="141">
        <v>5520</v>
      </c>
      <c r="G7" s="146">
        <v>833</v>
      </c>
      <c r="H7" s="145">
        <v>5342</v>
      </c>
      <c r="I7" s="146">
        <v>587</v>
      </c>
    </row>
    <row r="8" spans="1:11" ht="20.100000000000001" customHeight="1">
      <c r="A8" s="143" t="s">
        <v>233</v>
      </c>
      <c r="B8" s="144">
        <v>8420</v>
      </c>
      <c r="C8" s="139">
        <v>260</v>
      </c>
      <c r="D8" s="140">
        <v>35.878222834869625</v>
      </c>
      <c r="E8" s="149">
        <v>1.2758224375187268</v>
      </c>
      <c r="F8" s="145">
        <v>8008</v>
      </c>
      <c r="G8" s="146">
        <v>740</v>
      </c>
      <c r="H8" s="145">
        <v>6504</v>
      </c>
      <c r="I8" s="146">
        <v>427</v>
      </c>
    </row>
    <row r="9" spans="1:11" ht="20.100000000000001" customHeight="1">
      <c r="A9" s="143" t="s">
        <v>228</v>
      </c>
      <c r="B9" s="144">
        <v>1390</v>
      </c>
      <c r="C9" s="139">
        <v>159</v>
      </c>
      <c r="D9" s="140">
        <v>5.9228895178704013</v>
      </c>
      <c r="E9" s="149">
        <v>0.70284602655435258</v>
      </c>
      <c r="F9" s="145">
        <v>1382</v>
      </c>
      <c r="G9" s="146">
        <v>167</v>
      </c>
      <c r="H9" s="145">
        <v>6578</v>
      </c>
      <c r="I9" s="146">
        <v>583</v>
      </c>
      <c r="K9" s="20"/>
    </row>
    <row r="10" spans="1:11" ht="20.100000000000001" customHeight="1">
      <c r="A10" s="143" t="s">
        <v>238</v>
      </c>
      <c r="B10" s="144">
        <v>3065</v>
      </c>
      <c r="C10" s="139">
        <v>85</v>
      </c>
      <c r="D10" s="140">
        <v>13.060184440484015</v>
      </c>
      <c r="E10" s="149">
        <v>0.4235235110592992</v>
      </c>
      <c r="F10" s="145">
        <v>2896</v>
      </c>
      <c r="G10" s="146">
        <v>152</v>
      </c>
      <c r="H10" s="145">
        <v>2811</v>
      </c>
      <c r="I10" s="146">
        <v>-81</v>
      </c>
    </row>
    <row r="11" spans="1:11" ht="20.100000000000001" customHeight="1">
      <c r="A11" s="143" t="s">
        <v>234</v>
      </c>
      <c r="B11" s="144">
        <v>972</v>
      </c>
      <c r="C11" s="139">
        <v>69</v>
      </c>
      <c r="D11" s="140">
        <v>4.1417615909136911</v>
      </c>
      <c r="E11" s="149">
        <v>0.31259889988331624</v>
      </c>
      <c r="F11" s="145">
        <v>949</v>
      </c>
      <c r="G11" s="142">
        <v>129</v>
      </c>
      <c r="H11" s="145">
        <v>912</v>
      </c>
      <c r="I11" s="146">
        <v>108</v>
      </c>
    </row>
    <row r="12" spans="1:11" ht="20.100000000000001" customHeight="1">
      <c r="A12" s="143" t="s">
        <v>235</v>
      </c>
      <c r="B12" s="144">
        <v>737</v>
      </c>
      <c r="C12" s="139">
        <v>47</v>
      </c>
      <c r="D12" s="140">
        <v>3.1404097659499897</v>
      </c>
      <c r="E12" s="149">
        <v>0.21447149705634772</v>
      </c>
      <c r="F12" s="145">
        <v>733</v>
      </c>
      <c r="G12" s="146">
        <v>62</v>
      </c>
      <c r="H12" s="145">
        <v>902</v>
      </c>
      <c r="I12" s="146">
        <v>-45</v>
      </c>
    </row>
    <row r="13" spans="1:11" ht="20.100000000000001" customHeight="1">
      <c r="A13" s="143" t="s">
        <v>253</v>
      </c>
      <c r="B13" s="144">
        <v>12686</v>
      </c>
      <c r="C13" s="139">
        <v>41</v>
      </c>
      <c r="D13" s="140">
        <v>54.055954261657497</v>
      </c>
      <c r="E13" s="149">
        <v>0.43495511649793173</v>
      </c>
      <c r="F13" s="145">
        <v>12590</v>
      </c>
      <c r="G13" s="146">
        <v>256</v>
      </c>
      <c r="H13" s="145">
        <v>16100</v>
      </c>
      <c r="I13" s="146">
        <v>-196</v>
      </c>
    </row>
    <row r="14" spans="1:11" ht="20.100000000000001" customHeight="1">
      <c r="A14" s="143" t="s">
        <v>236</v>
      </c>
      <c r="B14" s="144">
        <v>532</v>
      </c>
      <c r="C14" s="139">
        <v>26</v>
      </c>
      <c r="D14" s="140">
        <v>2.2668900888539958</v>
      </c>
      <c r="E14" s="149">
        <v>0.12120202499865851</v>
      </c>
      <c r="F14" s="145">
        <v>529</v>
      </c>
      <c r="G14" s="146">
        <v>25</v>
      </c>
      <c r="H14" s="145">
        <v>490</v>
      </c>
      <c r="I14" s="146">
        <v>24</v>
      </c>
    </row>
    <row r="15" spans="1:11" ht="20.100000000000001" customHeight="1">
      <c r="A15" s="143" t="s">
        <v>237</v>
      </c>
      <c r="B15" s="144">
        <v>229</v>
      </c>
      <c r="C15" s="139">
        <v>25</v>
      </c>
      <c r="D15" s="140">
        <v>0.97578539539015963</v>
      </c>
      <c r="E15" s="149">
        <v>0.1107253854563871</v>
      </c>
      <c r="F15" s="145">
        <v>227</v>
      </c>
      <c r="G15" s="146">
        <v>27</v>
      </c>
      <c r="H15" s="145">
        <v>226</v>
      </c>
      <c r="I15" s="146">
        <v>21</v>
      </c>
    </row>
    <row r="16" spans="1:11" ht="20.100000000000001" customHeight="1">
      <c r="A16" s="147" t="s">
        <v>615</v>
      </c>
      <c r="B16" s="144">
        <v>62</v>
      </c>
      <c r="C16" s="139">
        <v>14</v>
      </c>
      <c r="D16" s="140">
        <v>0.26418643892659344</v>
      </c>
      <c r="E16" s="149">
        <v>6.0642907177470506E-2</v>
      </c>
      <c r="F16" s="145">
        <v>62</v>
      </c>
      <c r="G16" s="146">
        <v>14</v>
      </c>
      <c r="H16" s="145">
        <v>61</v>
      </c>
      <c r="I16" s="146">
        <v>19</v>
      </c>
    </row>
    <row r="17" spans="1:9" ht="20.100000000000001" customHeight="1">
      <c r="A17" s="143" t="s">
        <v>229</v>
      </c>
      <c r="B17" s="144">
        <v>8960</v>
      </c>
      <c r="C17" s="139">
        <v>11</v>
      </c>
      <c r="D17" s="140">
        <v>38.179201496488346</v>
      </c>
      <c r="E17" s="149">
        <v>0.23105429601123717</v>
      </c>
      <c r="F17" s="145">
        <v>8719</v>
      </c>
      <c r="G17" s="146">
        <v>418</v>
      </c>
      <c r="H17" s="145">
        <v>8687</v>
      </c>
      <c r="I17" s="146">
        <v>376</v>
      </c>
    </row>
    <row r="18" spans="1:9" ht="20.100000000000001" customHeight="1">
      <c r="A18" s="143" t="s">
        <v>241</v>
      </c>
      <c r="B18" s="144">
        <v>31</v>
      </c>
      <c r="C18" s="139">
        <v>10</v>
      </c>
      <c r="D18" s="140">
        <v>0.13209321946329672</v>
      </c>
      <c r="E18" s="149">
        <v>4.3042924323055426E-2</v>
      </c>
      <c r="F18" s="145">
        <v>30</v>
      </c>
      <c r="G18" s="146">
        <v>9</v>
      </c>
      <c r="H18" s="145">
        <v>85</v>
      </c>
      <c r="I18" s="146">
        <v>51</v>
      </c>
    </row>
    <row r="19" spans="1:9" ht="20.100000000000001" customHeight="1">
      <c r="A19" s="143" t="s">
        <v>239</v>
      </c>
      <c r="B19" s="144">
        <v>114</v>
      </c>
      <c r="C19" s="139">
        <v>8</v>
      </c>
      <c r="D19" s="140">
        <v>0.48576216189728472</v>
      </c>
      <c r="E19" s="149">
        <v>3.6270195951304929E-2</v>
      </c>
      <c r="F19" s="145">
        <v>112</v>
      </c>
      <c r="G19" s="146">
        <v>10</v>
      </c>
      <c r="H19" s="145">
        <v>107</v>
      </c>
      <c r="I19" s="146">
        <v>18</v>
      </c>
    </row>
    <row r="20" spans="1:9" ht="20.100000000000001" customHeight="1">
      <c r="A20" s="143" t="s">
        <v>243</v>
      </c>
      <c r="B20" s="144">
        <v>7</v>
      </c>
      <c r="C20" s="139">
        <v>6</v>
      </c>
      <c r="D20" s="140">
        <v>2.9827501169131521E-2</v>
      </c>
      <c r="E20" s="149">
        <v>2.5587010924358125E-2</v>
      </c>
      <c r="F20" s="145">
        <v>7</v>
      </c>
      <c r="G20" s="146">
        <v>6</v>
      </c>
      <c r="H20" s="145">
        <v>49</v>
      </c>
      <c r="I20" s="146">
        <v>44</v>
      </c>
    </row>
    <row r="21" spans="1:9" ht="20.100000000000001" customHeight="1">
      <c r="A21" s="148" t="s">
        <v>619</v>
      </c>
      <c r="B21" s="144">
        <v>44</v>
      </c>
      <c r="C21" s="139">
        <v>6</v>
      </c>
      <c r="D21" s="140">
        <v>0.18748715020596954</v>
      </c>
      <c r="E21" s="149">
        <v>2.6348520904580536E-2</v>
      </c>
      <c r="F21" s="145">
        <v>44</v>
      </c>
      <c r="G21" s="146">
        <v>6</v>
      </c>
      <c r="H21" s="145">
        <v>57</v>
      </c>
      <c r="I21" s="146">
        <v>2</v>
      </c>
    </row>
    <row r="22" spans="1:9" ht="20.100000000000001" customHeight="1">
      <c r="A22" s="147" t="s">
        <v>618</v>
      </c>
      <c r="B22" s="144">
        <v>13</v>
      </c>
      <c r="C22" s="139">
        <v>4</v>
      </c>
      <c r="D22" s="140">
        <v>5.539393074267282E-2</v>
      </c>
      <c r="E22" s="149">
        <v>1.7229518539712274E-2</v>
      </c>
      <c r="F22" s="145">
        <v>13</v>
      </c>
      <c r="G22" s="146">
        <v>4</v>
      </c>
      <c r="H22" s="145">
        <v>25</v>
      </c>
      <c r="I22" s="146">
        <v>10</v>
      </c>
    </row>
    <row r="23" spans="1:9" ht="20.100000000000001" customHeight="1">
      <c r="A23" s="147" t="s">
        <v>614</v>
      </c>
      <c r="B23" s="144">
        <v>8</v>
      </c>
      <c r="C23" s="139">
        <v>3</v>
      </c>
      <c r="D23" s="140">
        <v>3.4088572764721735E-2</v>
      </c>
      <c r="E23" s="149">
        <v>1.2886121540854764E-2</v>
      </c>
      <c r="F23" s="145">
        <v>8</v>
      </c>
      <c r="G23" s="146">
        <v>3</v>
      </c>
      <c r="H23" s="145">
        <v>21</v>
      </c>
      <c r="I23" s="146">
        <v>16</v>
      </c>
    </row>
    <row r="24" spans="1:9" ht="20.100000000000001" customHeight="1">
      <c r="A24" s="143" t="s">
        <v>247</v>
      </c>
      <c r="B24" s="144">
        <v>155</v>
      </c>
      <c r="C24" s="139">
        <v>-1</v>
      </c>
      <c r="D24" s="140">
        <v>0.66046609731648365</v>
      </c>
      <c r="E24" s="149">
        <v>-1.0503808681658899E-3</v>
      </c>
      <c r="F24" s="145">
        <v>152</v>
      </c>
      <c r="G24" s="146">
        <v>-12</v>
      </c>
      <c r="H24" s="145">
        <v>294</v>
      </c>
      <c r="I24" s="146">
        <v>-47</v>
      </c>
    </row>
    <row r="25" spans="1:9" ht="20.100000000000001" customHeight="1">
      <c r="A25" s="143" t="s">
        <v>252</v>
      </c>
      <c r="B25" s="144">
        <v>991</v>
      </c>
      <c r="C25" s="139">
        <v>-8</v>
      </c>
      <c r="D25" s="140">
        <v>4.2227219512299055</v>
      </c>
      <c r="E25" s="149">
        <v>-1.3527803298715391E-2</v>
      </c>
      <c r="F25" s="145">
        <v>977</v>
      </c>
      <c r="G25" s="146">
        <v>-8</v>
      </c>
      <c r="H25" s="145">
        <v>1105</v>
      </c>
      <c r="I25" s="146">
        <v>-50</v>
      </c>
    </row>
    <row r="26" spans="1:9" ht="20.100000000000001" customHeight="1">
      <c r="A26" s="147" t="s">
        <v>616</v>
      </c>
      <c r="B26" s="144">
        <v>24</v>
      </c>
      <c r="C26" s="139">
        <v>-9</v>
      </c>
      <c r="D26" s="140">
        <v>0.10226571829416521</v>
      </c>
      <c r="E26" s="149">
        <v>-3.7670459783356799E-2</v>
      </c>
      <c r="F26" s="145">
        <v>24</v>
      </c>
      <c r="G26" s="146">
        <v>-9</v>
      </c>
      <c r="H26" s="145">
        <v>28</v>
      </c>
      <c r="I26" s="146">
        <v>-22</v>
      </c>
    </row>
    <row r="27" spans="1:9" ht="20.100000000000001" customHeight="1">
      <c r="A27" s="147" t="s">
        <v>617</v>
      </c>
      <c r="B27" s="144">
        <v>6</v>
      </c>
      <c r="C27" s="139">
        <v>-9</v>
      </c>
      <c r="D27" s="140">
        <v>2.5566429573541303E-2</v>
      </c>
      <c r="E27" s="149">
        <v>-3.804092409805962E-2</v>
      </c>
      <c r="F27" s="145">
        <v>6</v>
      </c>
      <c r="G27" s="146">
        <v>-9</v>
      </c>
      <c r="H27" s="145">
        <v>9</v>
      </c>
      <c r="I27" s="146">
        <v>-7</v>
      </c>
    </row>
    <row r="28" spans="1:9" ht="20.100000000000001" customHeight="1">
      <c r="A28" s="147" t="s">
        <v>492</v>
      </c>
      <c r="B28" s="144">
        <v>65</v>
      </c>
      <c r="C28" s="139">
        <v>-12</v>
      </c>
      <c r="D28" s="140">
        <v>0.27696965371336413</v>
      </c>
      <c r="E28" s="149">
        <v>-4.9548095134187231E-2</v>
      </c>
      <c r="F28" s="145">
        <v>66</v>
      </c>
      <c r="G28" s="146">
        <v>-7</v>
      </c>
      <c r="H28" s="145">
        <v>61</v>
      </c>
      <c r="I28" s="146">
        <v>-23</v>
      </c>
    </row>
    <row r="29" spans="1:9" ht="20.100000000000001" customHeight="1">
      <c r="A29" s="143" t="s">
        <v>244</v>
      </c>
      <c r="B29" s="144">
        <v>112</v>
      </c>
      <c r="C29" s="139">
        <v>-13</v>
      </c>
      <c r="D29" s="140">
        <v>0.47724001870610433</v>
      </c>
      <c r="E29" s="149">
        <v>-5.2821261890569904E-2</v>
      </c>
      <c r="F29" s="145">
        <v>117</v>
      </c>
      <c r="G29" s="146">
        <v>-15</v>
      </c>
      <c r="H29" s="145">
        <v>113</v>
      </c>
      <c r="I29" s="146">
        <v>-26</v>
      </c>
    </row>
    <row r="30" spans="1:9" ht="20.100000000000001" customHeight="1">
      <c r="A30" s="147" t="s">
        <v>493</v>
      </c>
      <c r="B30" s="144">
        <v>80</v>
      </c>
      <c r="C30" s="139">
        <v>-14</v>
      </c>
      <c r="D30" s="140">
        <v>0.34088572764721736</v>
      </c>
      <c r="E30" s="149">
        <v>-5.7720355361481679E-2</v>
      </c>
      <c r="F30" s="145">
        <v>80</v>
      </c>
      <c r="G30" s="146">
        <v>-12</v>
      </c>
      <c r="H30" s="145">
        <v>112</v>
      </c>
      <c r="I30" s="146">
        <v>-31</v>
      </c>
    </row>
    <row r="31" spans="1:9" ht="20.100000000000001" customHeight="1">
      <c r="A31" s="143" t="s">
        <v>249</v>
      </c>
      <c r="B31" s="144">
        <v>212</v>
      </c>
      <c r="C31" s="139">
        <v>-26</v>
      </c>
      <c r="D31" s="140">
        <v>0.90334717826512601</v>
      </c>
      <c r="E31" s="149">
        <v>-0.10588949999094199</v>
      </c>
      <c r="F31" s="145">
        <v>209</v>
      </c>
      <c r="G31" s="146">
        <v>-34</v>
      </c>
      <c r="H31" s="145">
        <v>449</v>
      </c>
      <c r="I31" s="146">
        <v>-40</v>
      </c>
    </row>
    <row r="32" spans="1:9" ht="20.100000000000001" customHeight="1">
      <c r="A32" s="143" t="s">
        <v>240</v>
      </c>
      <c r="B32" s="144">
        <v>13</v>
      </c>
      <c r="C32" s="139">
        <v>-26</v>
      </c>
      <c r="D32" s="140">
        <v>5.539393074267282E-2</v>
      </c>
      <c r="E32" s="149">
        <v>-0.10998518880348956</v>
      </c>
      <c r="F32" s="145">
        <v>12</v>
      </c>
      <c r="G32" s="146">
        <v>-17</v>
      </c>
      <c r="H32" s="145">
        <v>23</v>
      </c>
      <c r="I32" s="146">
        <v>-18</v>
      </c>
    </row>
    <row r="33" spans="1:9" ht="20.100000000000001" customHeight="1">
      <c r="A33" s="143" t="s">
        <v>242</v>
      </c>
      <c r="B33" s="144">
        <v>73</v>
      </c>
      <c r="C33" s="139">
        <v>-39</v>
      </c>
      <c r="D33" s="140">
        <v>0.31105822647808584</v>
      </c>
      <c r="E33" s="149">
        <v>-0.16387668093653435</v>
      </c>
      <c r="F33" s="145">
        <v>73</v>
      </c>
      <c r="G33" s="146">
        <v>-39</v>
      </c>
      <c r="H33" s="145">
        <v>86</v>
      </c>
      <c r="I33" s="146">
        <v>-34</v>
      </c>
    </row>
    <row r="34" spans="1:9" ht="20.100000000000001" customHeight="1">
      <c r="A34" s="143" t="s">
        <v>494</v>
      </c>
      <c r="B34" s="144">
        <v>562</v>
      </c>
      <c r="C34" s="139">
        <v>-58</v>
      </c>
      <c r="D34" s="140">
        <v>2.394722236721702</v>
      </c>
      <c r="E34" s="149">
        <v>-0.23438171503780225</v>
      </c>
      <c r="F34" s="145">
        <v>543</v>
      </c>
      <c r="G34" s="146">
        <v>-35</v>
      </c>
      <c r="H34" s="145">
        <v>850</v>
      </c>
      <c r="I34" s="146">
        <v>-95</v>
      </c>
    </row>
    <row r="35" spans="1:9" ht="20.100000000000001" customHeight="1">
      <c r="A35" s="143" t="s">
        <v>230</v>
      </c>
      <c r="B35" s="144">
        <v>3771</v>
      </c>
      <c r="C35" s="139">
        <v>-77</v>
      </c>
      <c r="D35" s="140">
        <v>16.068500986970708</v>
      </c>
      <c r="E35" s="149">
        <v>-0.24890547491731496</v>
      </c>
      <c r="F35" s="145">
        <v>3620</v>
      </c>
      <c r="G35" s="146">
        <v>-134</v>
      </c>
      <c r="H35" s="145">
        <v>3409</v>
      </c>
      <c r="I35" s="146">
        <v>-203</v>
      </c>
    </row>
    <row r="36" spans="1:9" ht="20.100000000000001" customHeight="1">
      <c r="A36" s="143" t="s">
        <v>246</v>
      </c>
      <c r="B36" s="144">
        <v>81</v>
      </c>
      <c r="C36" s="139">
        <v>-84</v>
      </c>
      <c r="D36" s="140">
        <v>0.34514679924280761</v>
      </c>
      <c r="E36" s="149">
        <v>-0.35453409114480244</v>
      </c>
      <c r="F36" s="145">
        <v>82</v>
      </c>
      <c r="G36" s="146">
        <v>-93</v>
      </c>
      <c r="H36" s="145">
        <v>83</v>
      </c>
      <c r="I36" s="146">
        <v>-102</v>
      </c>
    </row>
    <row r="37" spans="1:9" ht="20.100000000000001" customHeight="1">
      <c r="A37" s="143" t="s">
        <v>251</v>
      </c>
      <c r="B37" s="144">
        <v>319</v>
      </c>
      <c r="C37" s="139">
        <v>-132</v>
      </c>
      <c r="D37" s="140">
        <v>1.3592818389932793</v>
      </c>
      <c r="E37" s="149">
        <v>-0.55317926139952167</v>
      </c>
      <c r="F37" s="145">
        <v>312</v>
      </c>
      <c r="G37" s="146">
        <v>-137</v>
      </c>
      <c r="H37" s="145">
        <v>279</v>
      </c>
      <c r="I37" s="146">
        <v>-258</v>
      </c>
    </row>
    <row r="38" spans="1:9" ht="20.100000000000001" customHeight="1">
      <c r="A38" s="143" t="s">
        <v>231</v>
      </c>
      <c r="B38" s="144">
        <v>1344</v>
      </c>
      <c r="C38" s="139">
        <v>-209</v>
      </c>
      <c r="D38" s="140">
        <v>5.726880224473252</v>
      </c>
      <c r="E38" s="149">
        <v>-0.85860112565982938</v>
      </c>
      <c r="F38" s="145">
        <v>1331</v>
      </c>
      <c r="G38" s="146">
        <v>-144</v>
      </c>
      <c r="H38" s="145">
        <v>1333</v>
      </c>
      <c r="I38" s="146">
        <v>-127</v>
      </c>
    </row>
    <row r="39" spans="1:9" ht="20.100000000000001" customHeight="1">
      <c r="A39" s="143" t="s">
        <v>248</v>
      </c>
      <c r="B39" s="144">
        <v>1526</v>
      </c>
      <c r="C39" s="139">
        <v>-273</v>
      </c>
      <c r="D39" s="140">
        <v>6.5023952548706703</v>
      </c>
      <c r="E39" s="149">
        <v>-1.1262466954766657</v>
      </c>
      <c r="F39" s="145">
        <v>1127</v>
      </c>
      <c r="G39" s="146">
        <v>184</v>
      </c>
      <c r="H39" s="145">
        <v>795</v>
      </c>
      <c r="I39" s="146">
        <v>33</v>
      </c>
    </row>
    <row r="40" spans="1:9" ht="20.100000000000001" customHeight="1">
      <c r="A40" s="143" t="s">
        <v>245</v>
      </c>
      <c r="B40" s="144">
        <v>1252</v>
      </c>
      <c r="C40" s="139">
        <v>-284</v>
      </c>
      <c r="D40" s="140">
        <v>5.3348616376789515</v>
      </c>
      <c r="E40" s="149">
        <v>-1.1785313782929823</v>
      </c>
      <c r="F40" s="145">
        <v>1253</v>
      </c>
      <c r="G40" s="146">
        <v>-279</v>
      </c>
      <c r="H40" s="145">
        <v>1244</v>
      </c>
      <c r="I40" s="146">
        <v>-273</v>
      </c>
    </row>
    <row r="41" spans="1:9" ht="20.100000000000001" customHeight="1">
      <c r="A41" s="143" t="s">
        <v>232</v>
      </c>
      <c r="B41" s="144">
        <v>614</v>
      </c>
      <c r="C41" s="139">
        <v>-586</v>
      </c>
      <c r="D41" s="140">
        <v>2.616297959692393</v>
      </c>
      <c r="E41" s="149">
        <v>-2.4722903340356805</v>
      </c>
      <c r="F41" s="145">
        <v>613</v>
      </c>
      <c r="G41" s="146">
        <v>-572</v>
      </c>
      <c r="H41" s="145">
        <v>903</v>
      </c>
      <c r="I41" s="146">
        <v>-739</v>
      </c>
    </row>
    <row r="42" spans="1:9" ht="20.100000000000001" customHeight="1">
      <c r="A42" s="143" t="s">
        <v>255</v>
      </c>
      <c r="B42" s="144">
        <v>2513</v>
      </c>
      <c r="C42" s="139">
        <v>-662</v>
      </c>
      <c r="D42" s="140">
        <v>10.708072919718216</v>
      </c>
      <c r="E42" s="149">
        <v>-2.7554836074373092</v>
      </c>
      <c r="F42" s="145">
        <v>2513</v>
      </c>
      <c r="G42" s="146">
        <v>-662</v>
      </c>
      <c r="H42" s="145">
        <v>6339</v>
      </c>
      <c r="I42" s="146">
        <v>-2216</v>
      </c>
    </row>
    <row r="43" spans="1:9" ht="20.100000000000001" customHeight="1">
      <c r="A43" s="143" t="s">
        <v>256</v>
      </c>
      <c r="B43" s="144">
        <v>35067</v>
      </c>
      <c r="C43" s="139">
        <v>-1949</v>
      </c>
      <c r="D43" s="140">
        <v>149.42299764256214</v>
      </c>
      <c r="E43" s="149">
        <v>-7.5429892579698219</v>
      </c>
      <c r="F43" s="145">
        <v>34826</v>
      </c>
      <c r="G43" s="146">
        <v>-1771</v>
      </c>
      <c r="H43" s="145">
        <v>27929</v>
      </c>
      <c r="I43" s="146">
        <v>-1199</v>
      </c>
    </row>
    <row r="44" spans="1:9" ht="20.100000000000001" customHeight="1">
      <c r="A44" s="143" t="s">
        <v>257</v>
      </c>
      <c r="B44" s="144">
        <v>42001</v>
      </c>
      <c r="C44" s="139">
        <v>-11834</v>
      </c>
      <c r="D44" s="140">
        <v>178.96926808638472</v>
      </c>
      <c r="E44" s="149">
        <v>-49.317524240990991</v>
      </c>
      <c r="F44" s="145">
        <v>41987</v>
      </c>
      <c r="G44" s="146">
        <v>-11800</v>
      </c>
      <c r="H44" s="145">
        <v>41844</v>
      </c>
      <c r="I44" s="146">
        <v>-12407</v>
      </c>
    </row>
    <row r="45" spans="1:9" ht="20.100000000000001" customHeight="1">
      <c r="A45" s="143" t="s">
        <v>495</v>
      </c>
      <c r="B45" s="150">
        <v>136</v>
      </c>
      <c r="C45" s="151">
        <v>27</v>
      </c>
      <c r="D45" s="152">
        <v>0.57950573700026953</v>
      </c>
      <c r="E45" s="153">
        <v>0.11729230031996957</v>
      </c>
      <c r="F45" s="154">
        <v>136</v>
      </c>
      <c r="G45" s="155">
        <v>30</v>
      </c>
      <c r="H45" s="154">
        <v>171</v>
      </c>
      <c r="I45" s="155">
        <v>29</v>
      </c>
    </row>
    <row r="46" spans="1:9" ht="33.75" customHeight="1">
      <c r="A46" s="437" t="s">
        <v>496</v>
      </c>
      <c r="B46" s="438"/>
      <c r="C46" s="438"/>
    </row>
  </sheetData>
  <sortState ref="A5:I44">
    <sortCondition descending="1" ref="C5:C44"/>
  </sortState>
  <mergeCells count="7">
    <mergeCell ref="A46:C46"/>
    <mergeCell ref="A1:I1"/>
    <mergeCell ref="A2:A3"/>
    <mergeCell ref="B2:C2"/>
    <mergeCell ref="D2:E2"/>
    <mergeCell ref="F2:G2"/>
    <mergeCell ref="H2:I2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5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E48"/>
  <sheetViews>
    <sheetView showGridLines="0" zoomScale="50" zoomScaleNormal="50" workbookViewId="0">
      <selection activeCell="AA42" sqref="AA42"/>
    </sheetView>
  </sheetViews>
  <sheetFormatPr defaultColWidth="9" defaultRowHeight="15"/>
  <cols>
    <col min="1" max="1" width="24.375" style="5" customWidth="1"/>
    <col min="2" max="31" width="17.625" style="5" customWidth="1"/>
    <col min="32" max="16384" width="9" style="5"/>
  </cols>
  <sheetData>
    <row r="1" spans="1:31" s="7" customFormat="1" ht="43.7" customHeight="1">
      <c r="A1" s="443" t="s">
        <v>315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43"/>
      <c r="AB1" s="443"/>
      <c r="AC1" s="443"/>
      <c r="AD1" s="443"/>
      <c r="AE1" s="443"/>
    </row>
    <row r="2" spans="1:31" s="7" customFormat="1" ht="30" customHeight="1">
      <c r="A2" s="446"/>
      <c r="B2" s="442" t="s">
        <v>320</v>
      </c>
      <c r="C2" s="442"/>
      <c r="D2" s="442"/>
      <c r="E2" s="442" t="s">
        <v>63</v>
      </c>
      <c r="F2" s="442"/>
      <c r="G2" s="442"/>
      <c r="H2" s="442" t="s">
        <v>62</v>
      </c>
      <c r="I2" s="442"/>
      <c r="J2" s="442"/>
      <c r="K2" s="442" t="s">
        <v>61</v>
      </c>
      <c r="L2" s="442"/>
      <c r="M2" s="442"/>
      <c r="N2" s="442" t="s">
        <v>321</v>
      </c>
      <c r="O2" s="442"/>
      <c r="P2" s="442"/>
      <c r="Q2" s="442" t="s">
        <v>67</v>
      </c>
      <c r="R2" s="442"/>
      <c r="S2" s="442"/>
      <c r="T2" s="442" t="s">
        <v>66</v>
      </c>
      <c r="U2" s="442"/>
      <c r="V2" s="442"/>
      <c r="W2" s="442" t="s">
        <v>65</v>
      </c>
      <c r="X2" s="442"/>
      <c r="Y2" s="442"/>
      <c r="Z2" s="442" t="s">
        <v>64</v>
      </c>
      <c r="AA2" s="442"/>
      <c r="AB2" s="442"/>
      <c r="AC2" s="442" t="s">
        <v>322</v>
      </c>
      <c r="AD2" s="442"/>
      <c r="AE2" s="442"/>
    </row>
    <row r="3" spans="1:31" s="7" customFormat="1" ht="30" customHeight="1">
      <c r="A3" s="447"/>
      <c r="B3" s="174" t="s">
        <v>60</v>
      </c>
      <c r="C3" s="174" t="s">
        <v>258</v>
      </c>
      <c r="D3" s="174" t="s">
        <v>59</v>
      </c>
      <c r="E3" s="174" t="s">
        <v>60</v>
      </c>
      <c r="F3" s="174" t="s">
        <v>258</v>
      </c>
      <c r="G3" s="174" t="s">
        <v>59</v>
      </c>
      <c r="H3" s="174" t="s">
        <v>60</v>
      </c>
      <c r="I3" s="174" t="s">
        <v>258</v>
      </c>
      <c r="J3" s="174" t="s">
        <v>59</v>
      </c>
      <c r="K3" s="174" t="s">
        <v>60</v>
      </c>
      <c r="L3" s="174" t="s">
        <v>258</v>
      </c>
      <c r="M3" s="174" t="s">
        <v>59</v>
      </c>
      <c r="N3" s="174" t="s">
        <v>60</v>
      </c>
      <c r="O3" s="174" t="s">
        <v>258</v>
      </c>
      <c r="P3" s="174" t="s">
        <v>59</v>
      </c>
      <c r="Q3" s="365" t="s">
        <v>60</v>
      </c>
      <c r="R3" s="365" t="s">
        <v>258</v>
      </c>
      <c r="S3" s="365" t="s">
        <v>59</v>
      </c>
      <c r="T3" s="365" t="s">
        <v>60</v>
      </c>
      <c r="U3" s="365" t="s">
        <v>258</v>
      </c>
      <c r="V3" s="365" t="s">
        <v>59</v>
      </c>
      <c r="W3" s="365" t="s">
        <v>60</v>
      </c>
      <c r="X3" s="365" t="s">
        <v>258</v>
      </c>
      <c r="Y3" s="365" t="s">
        <v>59</v>
      </c>
      <c r="Z3" s="365" t="s">
        <v>60</v>
      </c>
      <c r="AA3" s="365" t="s">
        <v>258</v>
      </c>
      <c r="AB3" s="365" t="s">
        <v>59</v>
      </c>
      <c r="AC3" s="365" t="s">
        <v>60</v>
      </c>
      <c r="AD3" s="365" t="s">
        <v>258</v>
      </c>
      <c r="AE3" s="365" t="s">
        <v>59</v>
      </c>
    </row>
    <row r="4" spans="1:31" s="7" customFormat="1" ht="30" customHeight="1">
      <c r="A4" s="147" t="s">
        <v>259</v>
      </c>
      <c r="B4" s="88">
        <v>184232</v>
      </c>
      <c r="C4" s="88">
        <v>150732</v>
      </c>
      <c r="D4" s="88">
        <v>33500</v>
      </c>
      <c r="E4" s="88">
        <v>181236</v>
      </c>
      <c r="F4" s="88">
        <v>148982</v>
      </c>
      <c r="G4" s="88">
        <v>32254</v>
      </c>
      <c r="H4" s="88">
        <v>186578</v>
      </c>
      <c r="I4" s="88">
        <v>154058</v>
      </c>
      <c r="J4" s="88">
        <v>32520</v>
      </c>
      <c r="K4" s="88">
        <v>184810</v>
      </c>
      <c r="L4" s="88">
        <v>151993</v>
      </c>
      <c r="M4" s="88">
        <v>32817</v>
      </c>
      <c r="N4" s="88">
        <v>183411</v>
      </c>
      <c r="O4" s="88">
        <v>150087</v>
      </c>
      <c r="P4" s="88">
        <v>33324</v>
      </c>
      <c r="Q4" s="88">
        <v>191862</v>
      </c>
      <c r="R4" s="88">
        <v>156296</v>
      </c>
      <c r="S4" s="88">
        <v>35566</v>
      </c>
      <c r="T4" s="88">
        <v>195965</v>
      </c>
      <c r="U4" s="88">
        <v>158289</v>
      </c>
      <c r="V4" s="88">
        <v>37676</v>
      </c>
      <c r="W4" s="88">
        <v>195498</v>
      </c>
      <c r="X4" s="88">
        <v>157053</v>
      </c>
      <c r="Y4" s="160">
        <v>38445</v>
      </c>
      <c r="Z4" s="88">
        <v>197571</v>
      </c>
      <c r="AA4" s="88">
        <v>157410</v>
      </c>
      <c r="AB4" s="160">
        <v>40161</v>
      </c>
      <c r="AC4" s="88">
        <v>186635</v>
      </c>
      <c r="AD4" s="88">
        <v>146403</v>
      </c>
      <c r="AE4" s="160">
        <v>40232</v>
      </c>
    </row>
    <row r="5" spans="1:31" s="7" customFormat="1" ht="30" customHeight="1">
      <c r="A5" s="147" t="s">
        <v>260</v>
      </c>
      <c r="B5" s="88">
        <v>59010</v>
      </c>
      <c r="C5" s="88">
        <v>53466</v>
      </c>
      <c r="D5" s="88">
        <v>5544</v>
      </c>
      <c r="E5" s="88">
        <v>67986</v>
      </c>
      <c r="F5" s="88">
        <v>61794</v>
      </c>
      <c r="G5" s="88">
        <v>6192</v>
      </c>
      <c r="H5" s="88">
        <v>73720</v>
      </c>
      <c r="I5" s="88">
        <v>67294</v>
      </c>
      <c r="J5" s="88">
        <v>6426</v>
      </c>
      <c r="K5" s="156">
        <v>70305</v>
      </c>
      <c r="L5" s="156">
        <v>63821</v>
      </c>
      <c r="M5" s="156">
        <v>6484</v>
      </c>
      <c r="N5" s="156">
        <v>67654</v>
      </c>
      <c r="O5" s="156">
        <v>61095</v>
      </c>
      <c r="P5" s="156">
        <v>6559</v>
      </c>
      <c r="Q5" s="157">
        <v>67874</v>
      </c>
      <c r="R5" s="157">
        <v>61083</v>
      </c>
      <c r="S5" s="157">
        <v>6791</v>
      </c>
      <c r="T5" s="156">
        <v>65176</v>
      </c>
      <c r="U5" s="156">
        <v>58394</v>
      </c>
      <c r="V5" s="156">
        <v>6782</v>
      </c>
      <c r="W5" s="156">
        <v>59918</v>
      </c>
      <c r="X5" s="156">
        <v>53563</v>
      </c>
      <c r="Y5" s="156">
        <v>6355</v>
      </c>
      <c r="Z5" s="156">
        <v>54251</v>
      </c>
      <c r="AA5" s="156">
        <v>48403</v>
      </c>
      <c r="AB5" s="156">
        <v>5848</v>
      </c>
      <c r="AC5" s="156">
        <v>41844</v>
      </c>
      <c r="AD5" s="156">
        <v>37355</v>
      </c>
      <c r="AE5" s="156">
        <v>4489</v>
      </c>
    </row>
    <row r="6" spans="1:31" s="7" customFormat="1" ht="30" customHeight="1">
      <c r="A6" s="147" t="s">
        <v>261</v>
      </c>
      <c r="B6" s="88">
        <v>17561</v>
      </c>
      <c r="C6" s="88">
        <v>12101</v>
      </c>
      <c r="D6" s="88">
        <v>5460</v>
      </c>
      <c r="E6" s="88">
        <v>14548</v>
      </c>
      <c r="F6" s="88">
        <v>10298</v>
      </c>
      <c r="G6" s="88">
        <v>4250</v>
      </c>
      <c r="H6" s="88">
        <v>15518</v>
      </c>
      <c r="I6" s="88">
        <v>10918</v>
      </c>
      <c r="J6" s="88">
        <v>4600</v>
      </c>
      <c r="K6" s="156">
        <v>17283</v>
      </c>
      <c r="L6" s="156">
        <v>11880</v>
      </c>
      <c r="M6" s="156">
        <v>5403</v>
      </c>
      <c r="N6" s="156">
        <v>20321</v>
      </c>
      <c r="O6" s="156">
        <v>14350</v>
      </c>
      <c r="P6" s="156">
        <v>5971</v>
      </c>
      <c r="Q6" s="157">
        <v>24330</v>
      </c>
      <c r="R6" s="157">
        <v>17239</v>
      </c>
      <c r="S6" s="157">
        <v>7091</v>
      </c>
      <c r="T6" s="156">
        <v>27237</v>
      </c>
      <c r="U6" s="156">
        <v>19034</v>
      </c>
      <c r="V6" s="156">
        <v>8203</v>
      </c>
      <c r="W6" s="156">
        <v>29581</v>
      </c>
      <c r="X6" s="156">
        <v>20497</v>
      </c>
      <c r="Y6" s="156">
        <v>9084</v>
      </c>
      <c r="Z6" s="156">
        <v>33631</v>
      </c>
      <c r="AA6" s="156">
        <v>22541</v>
      </c>
      <c r="AB6" s="156">
        <v>11090</v>
      </c>
      <c r="AC6" s="156">
        <v>36002</v>
      </c>
      <c r="AD6" s="156">
        <v>23615</v>
      </c>
      <c r="AE6" s="156">
        <v>12387</v>
      </c>
    </row>
    <row r="7" spans="1:31" s="7" customFormat="1" ht="30" customHeight="1">
      <c r="A7" s="147" t="s">
        <v>262</v>
      </c>
      <c r="B7" s="88">
        <v>37059</v>
      </c>
      <c r="C7" s="88">
        <v>30281</v>
      </c>
      <c r="D7" s="88">
        <v>6778</v>
      </c>
      <c r="E7" s="88">
        <v>33468</v>
      </c>
      <c r="F7" s="88">
        <v>26941</v>
      </c>
      <c r="G7" s="88">
        <v>6527</v>
      </c>
      <c r="H7" s="88">
        <v>34574</v>
      </c>
      <c r="I7" s="88">
        <v>27968</v>
      </c>
      <c r="J7" s="88">
        <v>6606</v>
      </c>
      <c r="K7" s="156">
        <v>33913</v>
      </c>
      <c r="L7" s="156">
        <v>27603</v>
      </c>
      <c r="M7" s="156">
        <v>6310</v>
      </c>
      <c r="N7" s="156">
        <v>31543</v>
      </c>
      <c r="O7" s="156">
        <v>25487</v>
      </c>
      <c r="P7" s="156">
        <v>6056</v>
      </c>
      <c r="Q7" s="157">
        <v>32204</v>
      </c>
      <c r="R7" s="157">
        <v>25725</v>
      </c>
      <c r="S7" s="157">
        <v>6479</v>
      </c>
      <c r="T7" s="156">
        <v>32028</v>
      </c>
      <c r="U7" s="156">
        <v>25164</v>
      </c>
      <c r="V7" s="156">
        <v>6864</v>
      </c>
      <c r="W7" s="156">
        <v>31398</v>
      </c>
      <c r="X7" s="156">
        <v>24687</v>
      </c>
      <c r="Y7" s="156">
        <v>6711</v>
      </c>
      <c r="Z7" s="156">
        <v>29128</v>
      </c>
      <c r="AA7" s="156">
        <v>22640</v>
      </c>
      <c r="AB7" s="156">
        <v>6488</v>
      </c>
      <c r="AC7" s="156">
        <v>27929</v>
      </c>
      <c r="AD7" s="156">
        <v>21414</v>
      </c>
      <c r="AE7" s="156">
        <v>6515</v>
      </c>
    </row>
    <row r="8" spans="1:31" s="7" customFormat="1" ht="30" customHeight="1">
      <c r="A8" s="147" t="s">
        <v>263</v>
      </c>
      <c r="B8" s="88">
        <v>17011</v>
      </c>
      <c r="C8" s="88">
        <v>14141</v>
      </c>
      <c r="D8" s="88">
        <v>2870</v>
      </c>
      <c r="E8" s="88">
        <v>15525</v>
      </c>
      <c r="F8" s="88">
        <v>12770</v>
      </c>
      <c r="G8" s="88">
        <v>2755</v>
      </c>
      <c r="H8" s="88">
        <v>13982</v>
      </c>
      <c r="I8" s="88">
        <v>11523</v>
      </c>
      <c r="J8" s="88">
        <v>2459</v>
      </c>
      <c r="K8" s="156">
        <v>13278</v>
      </c>
      <c r="L8" s="156">
        <v>10835</v>
      </c>
      <c r="M8" s="156">
        <v>2443</v>
      </c>
      <c r="N8" s="156">
        <v>15052</v>
      </c>
      <c r="O8" s="156">
        <v>12370</v>
      </c>
      <c r="P8" s="156">
        <v>2682</v>
      </c>
      <c r="Q8" s="157">
        <v>15442</v>
      </c>
      <c r="R8" s="157">
        <v>12813</v>
      </c>
      <c r="S8" s="157">
        <v>2629</v>
      </c>
      <c r="T8" s="156">
        <v>16111</v>
      </c>
      <c r="U8" s="156">
        <v>13281</v>
      </c>
      <c r="V8" s="156">
        <v>2830</v>
      </c>
      <c r="W8" s="156">
        <v>18330</v>
      </c>
      <c r="X8" s="156">
        <v>15269</v>
      </c>
      <c r="Y8" s="156">
        <v>3061</v>
      </c>
      <c r="Z8" s="156">
        <v>16296</v>
      </c>
      <c r="AA8" s="156">
        <v>13191</v>
      </c>
      <c r="AB8" s="156">
        <v>3105</v>
      </c>
      <c r="AC8" s="156">
        <v>16100</v>
      </c>
      <c r="AD8" s="156">
        <v>13031</v>
      </c>
      <c r="AE8" s="156">
        <v>3069</v>
      </c>
    </row>
    <row r="9" spans="1:31" s="7" customFormat="1" ht="30" customHeight="1">
      <c r="A9" s="147" t="s">
        <v>264</v>
      </c>
      <c r="B9" s="88">
        <v>6984</v>
      </c>
      <c r="C9" s="88">
        <v>5716</v>
      </c>
      <c r="D9" s="88">
        <v>1268</v>
      </c>
      <c r="E9" s="88">
        <v>6520</v>
      </c>
      <c r="F9" s="88">
        <v>5207</v>
      </c>
      <c r="G9" s="88">
        <v>1313</v>
      </c>
      <c r="H9" s="88">
        <v>6033</v>
      </c>
      <c r="I9" s="88">
        <v>4892</v>
      </c>
      <c r="J9" s="88">
        <v>1141</v>
      </c>
      <c r="K9" s="88">
        <v>6420</v>
      </c>
      <c r="L9" s="88">
        <v>5260</v>
      </c>
      <c r="M9" s="88">
        <v>1160</v>
      </c>
      <c r="N9" s="88">
        <v>7442</v>
      </c>
      <c r="O9" s="88">
        <v>6186</v>
      </c>
      <c r="P9" s="88">
        <v>1256</v>
      </c>
      <c r="Q9" s="88">
        <v>8535</v>
      </c>
      <c r="R9" s="88">
        <v>7064</v>
      </c>
      <c r="S9" s="88">
        <v>1471</v>
      </c>
      <c r="T9" s="88">
        <v>9731</v>
      </c>
      <c r="U9" s="88">
        <v>8109</v>
      </c>
      <c r="V9" s="88">
        <v>1622</v>
      </c>
      <c r="W9" s="88">
        <v>10921</v>
      </c>
      <c r="X9" s="88">
        <v>9093</v>
      </c>
      <c r="Y9" s="88">
        <v>1828</v>
      </c>
      <c r="Z9" s="88">
        <v>11633</v>
      </c>
      <c r="AA9" s="88">
        <v>9663</v>
      </c>
      <c r="AB9" s="88">
        <v>1970</v>
      </c>
      <c r="AC9" s="88">
        <v>14217</v>
      </c>
      <c r="AD9" s="88">
        <v>11834</v>
      </c>
      <c r="AE9" s="88">
        <v>2383</v>
      </c>
    </row>
    <row r="10" spans="1:31" s="7" customFormat="1" ht="30" customHeight="1">
      <c r="A10" s="147" t="s">
        <v>266</v>
      </c>
      <c r="B10" s="88">
        <v>3529</v>
      </c>
      <c r="C10" s="88">
        <v>2246</v>
      </c>
      <c r="D10" s="88">
        <v>1283</v>
      </c>
      <c r="E10" s="88">
        <v>3930</v>
      </c>
      <c r="F10" s="88">
        <v>2447</v>
      </c>
      <c r="G10" s="88">
        <v>1483</v>
      </c>
      <c r="H10" s="88">
        <v>4006</v>
      </c>
      <c r="I10" s="88">
        <v>2584</v>
      </c>
      <c r="J10" s="88">
        <v>1422</v>
      </c>
      <c r="K10" s="88">
        <v>4030</v>
      </c>
      <c r="L10" s="88">
        <v>2634</v>
      </c>
      <c r="M10" s="88">
        <v>1396</v>
      </c>
      <c r="N10" s="88">
        <v>4617</v>
      </c>
      <c r="O10" s="88">
        <v>2964</v>
      </c>
      <c r="P10" s="88">
        <v>1653</v>
      </c>
      <c r="Q10" s="88">
        <v>5957</v>
      </c>
      <c r="R10" s="88">
        <v>3827</v>
      </c>
      <c r="S10" s="88">
        <v>2130</v>
      </c>
      <c r="T10" s="88">
        <v>6849</v>
      </c>
      <c r="U10" s="88">
        <v>4542</v>
      </c>
      <c r="V10" s="88">
        <v>2307</v>
      </c>
      <c r="W10" s="88">
        <v>7302</v>
      </c>
      <c r="X10" s="88">
        <v>4678</v>
      </c>
      <c r="Y10" s="88">
        <v>2624</v>
      </c>
      <c r="Z10" s="88">
        <v>8311</v>
      </c>
      <c r="AA10" s="88">
        <v>5550</v>
      </c>
      <c r="AB10" s="88">
        <v>2761</v>
      </c>
      <c r="AC10" s="88">
        <v>8687</v>
      </c>
      <c r="AD10" s="88">
        <v>5676</v>
      </c>
      <c r="AE10" s="88">
        <v>3011</v>
      </c>
    </row>
    <row r="11" spans="1:31" s="7" customFormat="1" ht="30" customHeight="1">
      <c r="A11" s="147" t="s">
        <v>268</v>
      </c>
      <c r="B11" s="88">
        <v>70</v>
      </c>
      <c r="C11" s="88">
        <v>59</v>
      </c>
      <c r="D11" s="88">
        <v>11</v>
      </c>
      <c r="E11" s="88">
        <v>30</v>
      </c>
      <c r="F11" s="88">
        <v>22</v>
      </c>
      <c r="G11" s="88">
        <v>8</v>
      </c>
      <c r="H11" s="88">
        <v>146</v>
      </c>
      <c r="I11" s="88">
        <v>136</v>
      </c>
      <c r="J11" s="88">
        <v>10</v>
      </c>
      <c r="K11" s="88">
        <v>134</v>
      </c>
      <c r="L11" s="88">
        <v>119</v>
      </c>
      <c r="M11" s="88">
        <v>15</v>
      </c>
      <c r="N11" s="88">
        <v>144</v>
      </c>
      <c r="O11" s="88">
        <v>128</v>
      </c>
      <c r="P11" s="88">
        <v>16</v>
      </c>
      <c r="Q11" s="88">
        <v>559</v>
      </c>
      <c r="R11" s="88">
        <v>521</v>
      </c>
      <c r="S11" s="88">
        <v>38</v>
      </c>
      <c r="T11" s="88">
        <v>725</v>
      </c>
      <c r="U11" s="88">
        <v>675</v>
      </c>
      <c r="V11" s="88">
        <v>50</v>
      </c>
      <c r="W11" s="88">
        <v>680</v>
      </c>
      <c r="X11" s="88">
        <v>633</v>
      </c>
      <c r="Y11" s="88">
        <v>47</v>
      </c>
      <c r="Z11" s="88">
        <v>5995</v>
      </c>
      <c r="AA11" s="88">
        <v>5637</v>
      </c>
      <c r="AB11" s="88">
        <v>358</v>
      </c>
      <c r="AC11" s="88">
        <v>6578</v>
      </c>
      <c r="AD11" s="88">
        <v>6148</v>
      </c>
      <c r="AE11" s="88">
        <v>430</v>
      </c>
    </row>
    <row r="12" spans="1:31" s="7" customFormat="1" ht="30" customHeight="1">
      <c r="A12" s="147" t="s">
        <v>267</v>
      </c>
      <c r="B12" s="88">
        <v>3645</v>
      </c>
      <c r="C12" s="88">
        <v>2481</v>
      </c>
      <c r="D12" s="88">
        <v>1164</v>
      </c>
      <c r="E12" s="88">
        <v>3808</v>
      </c>
      <c r="F12" s="88">
        <v>2614</v>
      </c>
      <c r="G12" s="88">
        <v>1194</v>
      </c>
      <c r="H12" s="88">
        <v>3299</v>
      </c>
      <c r="I12" s="88">
        <v>2229</v>
      </c>
      <c r="J12" s="88">
        <v>1070</v>
      </c>
      <c r="K12" s="156">
        <v>3283</v>
      </c>
      <c r="L12" s="156">
        <v>2174</v>
      </c>
      <c r="M12" s="156">
        <v>1109</v>
      </c>
      <c r="N12" s="156">
        <v>3716</v>
      </c>
      <c r="O12" s="156">
        <v>2586</v>
      </c>
      <c r="P12" s="156">
        <v>1130</v>
      </c>
      <c r="Q12" s="157">
        <v>4237</v>
      </c>
      <c r="R12" s="157">
        <v>2905</v>
      </c>
      <c r="S12" s="157">
        <v>1332</v>
      </c>
      <c r="T12" s="156">
        <v>5154</v>
      </c>
      <c r="U12" s="156">
        <v>3609</v>
      </c>
      <c r="V12" s="156">
        <v>1545</v>
      </c>
      <c r="W12" s="156">
        <v>5639</v>
      </c>
      <c r="X12" s="156">
        <v>3896</v>
      </c>
      <c r="Y12" s="156">
        <v>1743</v>
      </c>
      <c r="Z12" s="156">
        <v>6077</v>
      </c>
      <c r="AA12" s="156">
        <v>4198</v>
      </c>
      <c r="AB12" s="156">
        <v>1879</v>
      </c>
      <c r="AC12" s="156">
        <v>6504</v>
      </c>
      <c r="AD12" s="156">
        <v>4504</v>
      </c>
      <c r="AE12" s="156">
        <v>2000</v>
      </c>
    </row>
    <row r="13" spans="1:31" s="7" customFormat="1" ht="30" customHeight="1">
      <c r="A13" s="147" t="s">
        <v>265</v>
      </c>
      <c r="B13" s="88">
        <v>13733</v>
      </c>
      <c r="C13" s="88">
        <v>9347</v>
      </c>
      <c r="D13" s="88">
        <v>4386</v>
      </c>
      <c r="E13" s="88">
        <v>12036</v>
      </c>
      <c r="F13" s="88">
        <v>8147</v>
      </c>
      <c r="G13" s="88">
        <v>3889</v>
      </c>
      <c r="H13" s="88">
        <v>11635</v>
      </c>
      <c r="I13" s="88">
        <v>7826</v>
      </c>
      <c r="J13" s="88">
        <v>3809</v>
      </c>
      <c r="K13" s="156">
        <v>13366</v>
      </c>
      <c r="L13" s="156">
        <v>9412</v>
      </c>
      <c r="M13" s="156">
        <v>3954</v>
      </c>
      <c r="N13" s="156">
        <v>11251</v>
      </c>
      <c r="O13" s="156">
        <v>7437</v>
      </c>
      <c r="P13" s="156">
        <v>3814</v>
      </c>
      <c r="Q13" s="157">
        <v>11038</v>
      </c>
      <c r="R13" s="157">
        <v>7527</v>
      </c>
      <c r="S13" s="157">
        <v>3511</v>
      </c>
      <c r="T13" s="156">
        <v>9988</v>
      </c>
      <c r="U13" s="156">
        <v>7374</v>
      </c>
      <c r="V13" s="156">
        <v>2614</v>
      </c>
      <c r="W13" s="156">
        <v>9792</v>
      </c>
      <c r="X13" s="156">
        <v>7184</v>
      </c>
      <c r="Y13" s="156">
        <v>2608</v>
      </c>
      <c r="Z13" s="156">
        <v>8555</v>
      </c>
      <c r="AA13" s="156">
        <v>6483</v>
      </c>
      <c r="AB13" s="156">
        <v>2072</v>
      </c>
      <c r="AC13" s="156">
        <v>6339</v>
      </c>
      <c r="AD13" s="156">
        <v>4685</v>
      </c>
      <c r="AE13" s="156">
        <v>1654</v>
      </c>
    </row>
    <row r="14" spans="1:31" s="7" customFormat="1" ht="30" customHeight="1">
      <c r="A14" s="147" t="s">
        <v>269</v>
      </c>
      <c r="B14" s="88">
        <v>2992</v>
      </c>
      <c r="C14" s="88">
        <v>2466</v>
      </c>
      <c r="D14" s="88">
        <v>526</v>
      </c>
      <c r="E14" s="88">
        <v>3084</v>
      </c>
      <c r="F14" s="88">
        <v>2547</v>
      </c>
      <c r="G14" s="88">
        <v>537</v>
      </c>
      <c r="H14" s="88">
        <v>2887</v>
      </c>
      <c r="I14" s="88">
        <v>2362</v>
      </c>
      <c r="J14" s="88">
        <v>525</v>
      </c>
      <c r="K14" s="88">
        <v>2845</v>
      </c>
      <c r="L14" s="88">
        <v>2381</v>
      </c>
      <c r="M14" s="88">
        <v>464</v>
      </c>
      <c r="N14" s="88">
        <v>3396</v>
      </c>
      <c r="O14" s="88">
        <v>2835</v>
      </c>
      <c r="P14" s="88">
        <v>561</v>
      </c>
      <c r="Q14" s="88">
        <v>3872</v>
      </c>
      <c r="R14" s="88">
        <v>3271</v>
      </c>
      <c r="S14" s="88">
        <v>601</v>
      </c>
      <c r="T14" s="88">
        <v>4367</v>
      </c>
      <c r="U14" s="88">
        <v>3685</v>
      </c>
      <c r="V14" s="88">
        <v>682</v>
      </c>
      <c r="W14" s="88">
        <v>4838</v>
      </c>
      <c r="X14" s="88">
        <v>4052</v>
      </c>
      <c r="Y14" s="88">
        <v>786</v>
      </c>
      <c r="Z14" s="88">
        <v>4755</v>
      </c>
      <c r="AA14" s="88">
        <v>3972</v>
      </c>
      <c r="AB14" s="88">
        <v>783</v>
      </c>
      <c r="AC14" s="88">
        <v>5342</v>
      </c>
      <c r="AD14" s="88">
        <v>4458</v>
      </c>
      <c r="AE14" s="88">
        <v>884</v>
      </c>
    </row>
    <row r="15" spans="1:31" s="7" customFormat="1" ht="30" customHeight="1">
      <c r="A15" s="147" t="s">
        <v>270</v>
      </c>
      <c r="B15" s="88">
        <v>2676</v>
      </c>
      <c r="C15" s="88">
        <v>2616</v>
      </c>
      <c r="D15" s="88">
        <v>60</v>
      </c>
      <c r="E15" s="88">
        <v>2529</v>
      </c>
      <c r="F15" s="88">
        <v>2482</v>
      </c>
      <c r="G15" s="88">
        <v>47</v>
      </c>
      <c r="H15" s="88">
        <v>2572</v>
      </c>
      <c r="I15" s="88">
        <v>2513</v>
      </c>
      <c r="J15" s="88">
        <v>59</v>
      </c>
      <c r="K15" s="156">
        <v>2744</v>
      </c>
      <c r="L15" s="156">
        <v>2688</v>
      </c>
      <c r="M15" s="156">
        <v>56</v>
      </c>
      <c r="N15" s="156">
        <v>2827</v>
      </c>
      <c r="O15" s="156">
        <v>2747</v>
      </c>
      <c r="P15" s="156">
        <v>80</v>
      </c>
      <c r="Q15" s="157">
        <v>2658</v>
      </c>
      <c r="R15" s="157">
        <v>2602</v>
      </c>
      <c r="S15" s="157">
        <v>56</v>
      </c>
      <c r="T15" s="156">
        <v>2706</v>
      </c>
      <c r="U15" s="156">
        <v>2646</v>
      </c>
      <c r="V15" s="156">
        <v>60</v>
      </c>
      <c r="W15" s="156">
        <v>2827</v>
      </c>
      <c r="X15" s="156">
        <v>2763</v>
      </c>
      <c r="Y15" s="156">
        <v>64</v>
      </c>
      <c r="Z15" s="156">
        <v>3612</v>
      </c>
      <c r="AA15" s="156">
        <v>3501</v>
      </c>
      <c r="AB15" s="156">
        <v>111</v>
      </c>
      <c r="AC15" s="156">
        <v>3409</v>
      </c>
      <c r="AD15" s="156">
        <v>3310</v>
      </c>
      <c r="AE15" s="156">
        <v>99</v>
      </c>
    </row>
    <row r="16" spans="1:31" s="269" customFormat="1" ht="30" customHeight="1">
      <c r="A16" s="266" t="s">
        <v>271</v>
      </c>
      <c r="B16" s="88">
        <v>2519</v>
      </c>
      <c r="C16" s="88">
        <v>1708</v>
      </c>
      <c r="D16" s="88">
        <v>811</v>
      </c>
      <c r="E16" s="88">
        <v>2404</v>
      </c>
      <c r="F16" s="88">
        <v>1599</v>
      </c>
      <c r="G16" s="88">
        <v>805</v>
      </c>
      <c r="H16" s="88">
        <v>2450</v>
      </c>
      <c r="I16" s="88">
        <v>1623</v>
      </c>
      <c r="J16" s="88">
        <v>827</v>
      </c>
      <c r="K16" s="88">
        <v>2531</v>
      </c>
      <c r="L16" s="88">
        <v>1683</v>
      </c>
      <c r="M16" s="88">
        <v>848</v>
      </c>
      <c r="N16" s="88">
        <v>2653</v>
      </c>
      <c r="O16" s="88">
        <v>1742</v>
      </c>
      <c r="P16" s="88">
        <v>911</v>
      </c>
      <c r="Q16" s="88">
        <v>2820</v>
      </c>
      <c r="R16" s="88">
        <v>1885</v>
      </c>
      <c r="S16" s="88">
        <v>935</v>
      </c>
      <c r="T16" s="88">
        <v>2668</v>
      </c>
      <c r="U16" s="88">
        <v>1715</v>
      </c>
      <c r="V16" s="88">
        <v>953</v>
      </c>
      <c r="W16" s="88">
        <v>2671</v>
      </c>
      <c r="X16" s="88">
        <v>1734</v>
      </c>
      <c r="Y16" s="88">
        <v>937</v>
      </c>
      <c r="Z16" s="88">
        <v>2892</v>
      </c>
      <c r="AA16" s="88">
        <v>1855</v>
      </c>
      <c r="AB16" s="88">
        <v>1037</v>
      </c>
      <c r="AC16" s="88">
        <v>2811</v>
      </c>
      <c r="AD16" s="88">
        <v>1802</v>
      </c>
      <c r="AE16" s="88">
        <v>1009</v>
      </c>
    </row>
    <row r="17" spans="1:31" s="7" customFormat="1" ht="30" customHeight="1">
      <c r="A17" s="147" t="s">
        <v>274</v>
      </c>
      <c r="B17" s="88">
        <v>479</v>
      </c>
      <c r="C17" s="88">
        <v>322</v>
      </c>
      <c r="D17" s="88">
        <v>157</v>
      </c>
      <c r="E17" s="88">
        <v>698</v>
      </c>
      <c r="F17" s="88">
        <v>476</v>
      </c>
      <c r="G17" s="88">
        <v>222</v>
      </c>
      <c r="H17" s="88">
        <v>612</v>
      </c>
      <c r="I17" s="88">
        <v>413</v>
      </c>
      <c r="J17" s="88">
        <v>199</v>
      </c>
      <c r="K17" s="156">
        <v>605</v>
      </c>
      <c r="L17" s="156">
        <v>376</v>
      </c>
      <c r="M17" s="156">
        <v>229</v>
      </c>
      <c r="N17" s="156">
        <v>684</v>
      </c>
      <c r="O17" s="156">
        <v>466</v>
      </c>
      <c r="P17" s="156">
        <v>218</v>
      </c>
      <c r="Q17" s="157">
        <v>774</v>
      </c>
      <c r="R17" s="157">
        <v>555</v>
      </c>
      <c r="S17" s="157">
        <v>219</v>
      </c>
      <c r="T17" s="156">
        <v>932</v>
      </c>
      <c r="U17" s="156">
        <v>629</v>
      </c>
      <c r="V17" s="156">
        <v>303</v>
      </c>
      <c r="W17" s="156">
        <v>888</v>
      </c>
      <c r="X17" s="156">
        <v>622</v>
      </c>
      <c r="Y17" s="156">
        <v>266</v>
      </c>
      <c r="Z17" s="156">
        <v>1460</v>
      </c>
      <c r="AA17" s="156">
        <v>971</v>
      </c>
      <c r="AB17" s="156">
        <v>489</v>
      </c>
      <c r="AC17" s="156">
        <v>1333</v>
      </c>
      <c r="AD17" s="156">
        <v>937</v>
      </c>
      <c r="AE17" s="156">
        <v>396</v>
      </c>
    </row>
    <row r="18" spans="1:31" s="7" customFormat="1" ht="30" customHeight="1">
      <c r="A18" s="147" t="s">
        <v>273</v>
      </c>
      <c r="B18" s="88">
        <v>1271</v>
      </c>
      <c r="C18" s="88">
        <v>1138</v>
      </c>
      <c r="D18" s="88">
        <v>133</v>
      </c>
      <c r="E18" s="88">
        <v>1155</v>
      </c>
      <c r="F18" s="88">
        <v>1041</v>
      </c>
      <c r="G18" s="88">
        <v>114</v>
      </c>
      <c r="H18" s="88">
        <v>1090</v>
      </c>
      <c r="I18" s="88">
        <v>982</v>
      </c>
      <c r="J18" s="88">
        <v>108</v>
      </c>
      <c r="K18" s="88">
        <v>1277</v>
      </c>
      <c r="L18" s="88">
        <v>1117</v>
      </c>
      <c r="M18" s="88">
        <v>160</v>
      </c>
      <c r="N18" s="88">
        <v>1432</v>
      </c>
      <c r="O18" s="88">
        <v>1283</v>
      </c>
      <c r="P18" s="88">
        <v>149</v>
      </c>
      <c r="Q18" s="88">
        <v>1534</v>
      </c>
      <c r="R18" s="88">
        <v>1368</v>
      </c>
      <c r="S18" s="88">
        <v>166</v>
      </c>
      <c r="T18" s="88">
        <v>1585</v>
      </c>
      <c r="U18" s="88">
        <v>1398</v>
      </c>
      <c r="V18" s="88">
        <v>187</v>
      </c>
      <c r="W18" s="88">
        <v>1565</v>
      </c>
      <c r="X18" s="88">
        <v>1357</v>
      </c>
      <c r="Y18" s="88">
        <v>208</v>
      </c>
      <c r="Z18" s="88">
        <v>1517</v>
      </c>
      <c r="AA18" s="88">
        <v>1346</v>
      </c>
      <c r="AB18" s="88">
        <v>171</v>
      </c>
      <c r="AC18" s="88">
        <v>1244</v>
      </c>
      <c r="AD18" s="88">
        <v>1093</v>
      </c>
      <c r="AE18" s="88">
        <v>151</v>
      </c>
    </row>
    <row r="19" spans="1:31" s="7" customFormat="1" ht="30" customHeight="1">
      <c r="A19" s="147" t="s">
        <v>275</v>
      </c>
      <c r="B19" s="88">
        <v>2630</v>
      </c>
      <c r="C19" s="88">
        <v>1714</v>
      </c>
      <c r="D19" s="88">
        <v>916</v>
      </c>
      <c r="E19" s="88">
        <v>2621</v>
      </c>
      <c r="F19" s="88">
        <v>1659</v>
      </c>
      <c r="G19" s="88">
        <v>962</v>
      </c>
      <c r="H19" s="88">
        <v>2226</v>
      </c>
      <c r="I19" s="88">
        <v>1470</v>
      </c>
      <c r="J19" s="88">
        <v>756</v>
      </c>
      <c r="K19" s="88">
        <v>2483</v>
      </c>
      <c r="L19" s="88">
        <v>1665</v>
      </c>
      <c r="M19" s="88">
        <v>818</v>
      </c>
      <c r="N19" s="88">
        <v>1801</v>
      </c>
      <c r="O19" s="88">
        <v>1228</v>
      </c>
      <c r="P19" s="88">
        <v>573</v>
      </c>
      <c r="Q19" s="88">
        <v>1682</v>
      </c>
      <c r="R19" s="88">
        <v>1132</v>
      </c>
      <c r="S19" s="88">
        <v>550</v>
      </c>
      <c r="T19" s="88">
        <v>1743</v>
      </c>
      <c r="U19" s="88">
        <v>1246</v>
      </c>
      <c r="V19" s="88">
        <v>497</v>
      </c>
      <c r="W19" s="88">
        <v>1372</v>
      </c>
      <c r="X19" s="88">
        <v>946</v>
      </c>
      <c r="Y19" s="88">
        <v>426</v>
      </c>
      <c r="Z19" s="88">
        <v>1155</v>
      </c>
      <c r="AA19" s="88">
        <v>809</v>
      </c>
      <c r="AB19" s="88">
        <v>346</v>
      </c>
      <c r="AC19" s="88">
        <v>1105</v>
      </c>
      <c r="AD19" s="88">
        <v>782</v>
      </c>
      <c r="AE19" s="88">
        <v>323</v>
      </c>
    </row>
    <row r="20" spans="1:31" s="7" customFormat="1" ht="30" customHeight="1">
      <c r="A20" s="147" t="s">
        <v>277</v>
      </c>
      <c r="B20" s="88">
        <v>315</v>
      </c>
      <c r="C20" s="88">
        <v>252</v>
      </c>
      <c r="D20" s="88">
        <v>63</v>
      </c>
      <c r="E20" s="88">
        <v>288</v>
      </c>
      <c r="F20" s="88">
        <v>218</v>
      </c>
      <c r="G20" s="88">
        <v>70</v>
      </c>
      <c r="H20" s="88">
        <v>376</v>
      </c>
      <c r="I20" s="88">
        <v>295</v>
      </c>
      <c r="J20" s="88">
        <v>81</v>
      </c>
      <c r="K20" s="88">
        <v>488</v>
      </c>
      <c r="L20" s="88">
        <v>386</v>
      </c>
      <c r="M20" s="88">
        <v>102</v>
      </c>
      <c r="N20" s="88">
        <v>491</v>
      </c>
      <c r="O20" s="88">
        <v>393</v>
      </c>
      <c r="P20" s="88">
        <v>98</v>
      </c>
      <c r="Q20" s="88">
        <v>536</v>
      </c>
      <c r="R20" s="88">
        <v>438</v>
      </c>
      <c r="S20" s="88">
        <v>98</v>
      </c>
      <c r="T20" s="88">
        <v>574</v>
      </c>
      <c r="U20" s="88">
        <v>465</v>
      </c>
      <c r="V20" s="88">
        <v>109</v>
      </c>
      <c r="W20" s="88">
        <v>678</v>
      </c>
      <c r="X20" s="88">
        <v>563</v>
      </c>
      <c r="Y20" s="88">
        <v>115</v>
      </c>
      <c r="Z20" s="88">
        <v>804</v>
      </c>
      <c r="AA20" s="88">
        <v>662</v>
      </c>
      <c r="AB20" s="88">
        <v>142</v>
      </c>
      <c r="AC20" s="88">
        <v>912</v>
      </c>
      <c r="AD20" s="88">
        <v>747</v>
      </c>
      <c r="AE20" s="88">
        <v>165</v>
      </c>
    </row>
    <row r="21" spans="1:31" s="7" customFormat="1" ht="30" customHeight="1">
      <c r="A21" s="147" t="s">
        <v>272</v>
      </c>
      <c r="B21" s="88">
        <v>2429</v>
      </c>
      <c r="C21" s="88">
        <v>2139</v>
      </c>
      <c r="D21" s="88">
        <v>290</v>
      </c>
      <c r="E21" s="88">
        <v>2136</v>
      </c>
      <c r="F21" s="88">
        <v>1849</v>
      </c>
      <c r="G21" s="88">
        <v>287</v>
      </c>
      <c r="H21" s="88">
        <v>1893</v>
      </c>
      <c r="I21" s="88">
        <v>1606</v>
      </c>
      <c r="J21" s="88">
        <v>287</v>
      </c>
      <c r="K21" s="156">
        <v>1967</v>
      </c>
      <c r="L21" s="156">
        <v>1668</v>
      </c>
      <c r="M21" s="156">
        <v>299</v>
      </c>
      <c r="N21" s="156">
        <v>1587</v>
      </c>
      <c r="O21" s="156">
        <v>1370</v>
      </c>
      <c r="P21" s="156">
        <v>217</v>
      </c>
      <c r="Q21" s="157">
        <v>1230</v>
      </c>
      <c r="R21" s="157">
        <v>1068</v>
      </c>
      <c r="S21" s="157">
        <v>162</v>
      </c>
      <c r="T21" s="156">
        <v>621</v>
      </c>
      <c r="U21" s="156">
        <v>543</v>
      </c>
      <c r="V21" s="156">
        <v>78</v>
      </c>
      <c r="W21" s="156">
        <v>962</v>
      </c>
      <c r="X21" s="156">
        <v>828</v>
      </c>
      <c r="Y21" s="156">
        <v>134</v>
      </c>
      <c r="Z21" s="156">
        <v>1642</v>
      </c>
      <c r="AA21" s="156">
        <v>1417</v>
      </c>
      <c r="AB21" s="156">
        <v>225</v>
      </c>
      <c r="AC21" s="156">
        <v>903</v>
      </c>
      <c r="AD21" s="156">
        <v>802</v>
      </c>
      <c r="AE21" s="156">
        <v>101</v>
      </c>
    </row>
    <row r="22" spans="1:31" s="7" customFormat="1" ht="30" customHeight="1">
      <c r="A22" s="147" t="s">
        <v>276</v>
      </c>
      <c r="B22" s="88">
        <v>1045</v>
      </c>
      <c r="C22" s="88">
        <v>789</v>
      </c>
      <c r="D22" s="88">
        <v>256</v>
      </c>
      <c r="E22" s="88">
        <v>1006</v>
      </c>
      <c r="F22" s="88">
        <v>753</v>
      </c>
      <c r="G22" s="88">
        <v>253</v>
      </c>
      <c r="H22" s="88">
        <v>1125</v>
      </c>
      <c r="I22" s="88">
        <v>836</v>
      </c>
      <c r="J22" s="88">
        <v>289</v>
      </c>
      <c r="K22" s="88">
        <v>961</v>
      </c>
      <c r="L22" s="88">
        <v>722</v>
      </c>
      <c r="M22" s="88">
        <v>239</v>
      </c>
      <c r="N22" s="88">
        <v>879</v>
      </c>
      <c r="O22" s="88">
        <v>655</v>
      </c>
      <c r="P22" s="88">
        <v>224</v>
      </c>
      <c r="Q22" s="88">
        <v>787</v>
      </c>
      <c r="R22" s="88">
        <v>579</v>
      </c>
      <c r="S22" s="88">
        <v>208</v>
      </c>
      <c r="T22" s="88">
        <v>838</v>
      </c>
      <c r="U22" s="88">
        <v>602</v>
      </c>
      <c r="V22" s="88">
        <v>236</v>
      </c>
      <c r="W22" s="88">
        <v>704</v>
      </c>
      <c r="X22" s="88">
        <v>498</v>
      </c>
      <c r="Y22" s="88">
        <v>206</v>
      </c>
      <c r="Z22" s="88">
        <v>947</v>
      </c>
      <c r="AA22" s="88">
        <v>704</v>
      </c>
      <c r="AB22" s="88">
        <v>243</v>
      </c>
      <c r="AC22" s="88">
        <v>902</v>
      </c>
      <c r="AD22" s="88">
        <v>668</v>
      </c>
      <c r="AE22" s="88">
        <v>234</v>
      </c>
    </row>
    <row r="23" spans="1:31" ht="30" customHeight="1">
      <c r="A23" s="162" t="s">
        <v>292</v>
      </c>
      <c r="B23" s="88">
        <v>1252</v>
      </c>
      <c r="C23" s="88">
        <v>1083</v>
      </c>
      <c r="D23" s="88">
        <v>169</v>
      </c>
      <c r="E23" s="88">
        <v>1104</v>
      </c>
      <c r="F23" s="88">
        <v>954</v>
      </c>
      <c r="G23" s="88">
        <v>150</v>
      </c>
      <c r="H23" s="88">
        <v>1035</v>
      </c>
      <c r="I23" s="88">
        <v>917</v>
      </c>
      <c r="J23" s="88">
        <v>118</v>
      </c>
      <c r="K23" s="156">
        <v>1150</v>
      </c>
      <c r="L23" s="156">
        <v>1006</v>
      </c>
      <c r="M23" s="156">
        <v>144</v>
      </c>
      <c r="N23" s="156">
        <v>1153</v>
      </c>
      <c r="O23" s="156">
        <v>1024</v>
      </c>
      <c r="P23" s="156">
        <v>129</v>
      </c>
      <c r="Q23" s="157">
        <v>1217</v>
      </c>
      <c r="R23" s="157">
        <v>1103</v>
      </c>
      <c r="S23" s="157">
        <v>114</v>
      </c>
      <c r="T23" s="156">
        <v>1150</v>
      </c>
      <c r="U23" s="156">
        <v>1020</v>
      </c>
      <c r="V23" s="156">
        <v>130</v>
      </c>
      <c r="W23" s="156">
        <v>992</v>
      </c>
      <c r="X23" s="156">
        <v>874</v>
      </c>
      <c r="Y23" s="156">
        <v>118</v>
      </c>
      <c r="Z23" s="156">
        <v>945</v>
      </c>
      <c r="AA23" s="156">
        <v>831</v>
      </c>
      <c r="AB23" s="156">
        <v>114</v>
      </c>
      <c r="AC23" s="156">
        <v>850</v>
      </c>
      <c r="AD23" s="156">
        <v>733</v>
      </c>
      <c r="AE23" s="156">
        <v>117</v>
      </c>
    </row>
    <row r="24" spans="1:31" ht="30" customHeight="1">
      <c r="A24" s="147" t="s">
        <v>278</v>
      </c>
      <c r="B24" s="88">
        <v>498</v>
      </c>
      <c r="C24" s="88">
        <v>381</v>
      </c>
      <c r="D24" s="88">
        <v>117</v>
      </c>
      <c r="E24" s="88">
        <v>379</v>
      </c>
      <c r="F24" s="88">
        <v>291</v>
      </c>
      <c r="G24" s="88">
        <v>88</v>
      </c>
      <c r="H24" s="88">
        <v>456</v>
      </c>
      <c r="I24" s="88">
        <v>327</v>
      </c>
      <c r="J24" s="88">
        <v>129</v>
      </c>
      <c r="K24" s="156">
        <v>451</v>
      </c>
      <c r="L24" s="156">
        <v>326</v>
      </c>
      <c r="M24" s="156">
        <v>125</v>
      </c>
      <c r="N24" s="156">
        <v>410</v>
      </c>
      <c r="O24" s="156">
        <v>293</v>
      </c>
      <c r="P24" s="156">
        <v>117</v>
      </c>
      <c r="Q24" s="157">
        <v>447</v>
      </c>
      <c r="R24" s="157">
        <v>344</v>
      </c>
      <c r="S24" s="157">
        <v>103</v>
      </c>
      <c r="T24" s="156">
        <v>446</v>
      </c>
      <c r="U24" s="156">
        <v>319</v>
      </c>
      <c r="V24" s="156">
        <v>127</v>
      </c>
      <c r="W24" s="156">
        <v>553</v>
      </c>
      <c r="X24" s="156">
        <v>432</v>
      </c>
      <c r="Y24" s="156">
        <v>121</v>
      </c>
      <c r="Z24" s="156">
        <v>762</v>
      </c>
      <c r="AA24" s="156">
        <v>537</v>
      </c>
      <c r="AB24" s="156">
        <v>225</v>
      </c>
      <c r="AC24" s="156">
        <v>795</v>
      </c>
      <c r="AD24" s="156">
        <v>577</v>
      </c>
      <c r="AE24" s="156">
        <v>218</v>
      </c>
    </row>
    <row r="25" spans="1:31" ht="30" customHeight="1">
      <c r="A25" s="147" t="s">
        <v>281</v>
      </c>
      <c r="B25" s="88">
        <v>454</v>
      </c>
      <c r="C25" s="88">
        <v>268</v>
      </c>
      <c r="D25" s="88">
        <v>186</v>
      </c>
      <c r="E25" s="88">
        <v>509</v>
      </c>
      <c r="F25" s="88">
        <v>318</v>
      </c>
      <c r="G25" s="88">
        <v>191</v>
      </c>
      <c r="H25" s="88">
        <v>385</v>
      </c>
      <c r="I25" s="88">
        <v>250</v>
      </c>
      <c r="J25" s="88">
        <v>135</v>
      </c>
      <c r="K25" s="88">
        <v>426</v>
      </c>
      <c r="L25" s="88">
        <v>256</v>
      </c>
      <c r="M25" s="88">
        <v>170</v>
      </c>
      <c r="N25" s="88">
        <v>428</v>
      </c>
      <c r="O25" s="88">
        <v>277</v>
      </c>
      <c r="P25" s="88">
        <v>151</v>
      </c>
      <c r="Q25" s="88">
        <v>424</v>
      </c>
      <c r="R25" s="88">
        <v>260</v>
      </c>
      <c r="S25" s="88">
        <v>164</v>
      </c>
      <c r="T25" s="88">
        <v>453</v>
      </c>
      <c r="U25" s="88">
        <v>279</v>
      </c>
      <c r="V25" s="88">
        <v>174</v>
      </c>
      <c r="W25" s="88">
        <v>435</v>
      </c>
      <c r="X25" s="88">
        <v>266</v>
      </c>
      <c r="Y25" s="88">
        <v>169</v>
      </c>
      <c r="Z25" s="88">
        <v>466</v>
      </c>
      <c r="AA25" s="88">
        <v>282</v>
      </c>
      <c r="AB25" s="88">
        <v>184</v>
      </c>
      <c r="AC25" s="88">
        <v>490</v>
      </c>
      <c r="AD25" s="88">
        <v>304</v>
      </c>
      <c r="AE25" s="88">
        <v>186</v>
      </c>
    </row>
    <row r="26" spans="1:31" ht="30" customHeight="1">
      <c r="A26" s="147" t="s">
        <v>280</v>
      </c>
      <c r="B26" s="88">
        <v>1444</v>
      </c>
      <c r="C26" s="88">
        <v>1354</v>
      </c>
      <c r="D26" s="88">
        <v>90</v>
      </c>
      <c r="E26" s="88">
        <v>831</v>
      </c>
      <c r="F26" s="88">
        <v>767</v>
      </c>
      <c r="G26" s="88">
        <v>64</v>
      </c>
      <c r="H26" s="88">
        <v>911</v>
      </c>
      <c r="I26" s="88">
        <v>856</v>
      </c>
      <c r="J26" s="88">
        <v>55</v>
      </c>
      <c r="K26" s="156">
        <v>794</v>
      </c>
      <c r="L26" s="156">
        <v>750</v>
      </c>
      <c r="M26" s="156">
        <v>44</v>
      </c>
      <c r="N26" s="156">
        <v>766</v>
      </c>
      <c r="O26" s="156">
        <v>710</v>
      </c>
      <c r="P26" s="156">
        <v>56</v>
      </c>
      <c r="Q26" s="157">
        <v>765</v>
      </c>
      <c r="R26" s="157">
        <v>715</v>
      </c>
      <c r="S26" s="157">
        <v>50</v>
      </c>
      <c r="T26" s="156">
        <v>760</v>
      </c>
      <c r="U26" s="156">
        <v>719</v>
      </c>
      <c r="V26" s="156">
        <v>41</v>
      </c>
      <c r="W26" s="156">
        <v>695</v>
      </c>
      <c r="X26" s="156">
        <v>653</v>
      </c>
      <c r="Y26" s="156">
        <v>42</v>
      </c>
      <c r="Z26" s="156">
        <v>489</v>
      </c>
      <c r="AA26" s="156">
        <v>454</v>
      </c>
      <c r="AB26" s="156">
        <v>35</v>
      </c>
      <c r="AC26" s="156">
        <v>449</v>
      </c>
      <c r="AD26" s="156">
        <v>420</v>
      </c>
      <c r="AE26" s="156">
        <v>29</v>
      </c>
    </row>
    <row r="27" spans="1:31" ht="30" customHeight="1">
      <c r="A27" s="147" t="s">
        <v>282</v>
      </c>
      <c r="B27" s="88">
        <v>856</v>
      </c>
      <c r="C27" s="88">
        <v>776</v>
      </c>
      <c r="D27" s="88">
        <v>80</v>
      </c>
      <c r="E27" s="88">
        <v>686</v>
      </c>
      <c r="F27" s="88">
        <v>647</v>
      </c>
      <c r="G27" s="88">
        <v>39</v>
      </c>
      <c r="H27" s="88">
        <v>552</v>
      </c>
      <c r="I27" s="88">
        <v>500</v>
      </c>
      <c r="J27" s="88">
        <v>52</v>
      </c>
      <c r="K27" s="156">
        <v>552</v>
      </c>
      <c r="L27" s="156">
        <v>514</v>
      </c>
      <c r="M27" s="156">
        <v>38</v>
      </c>
      <c r="N27" s="156">
        <v>493</v>
      </c>
      <c r="O27" s="156">
        <v>454</v>
      </c>
      <c r="P27" s="156">
        <v>39</v>
      </c>
      <c r="Q27" s="157">
        <v>463</v>
      </c>
      <c r="R27" s="157">
        <v>432</v>
      </c>
      <c r="S27" s="157">
        <v>31</v>
      </c>
      <c r="T27" s="156">
        <v>362</v>
      </c>
      <c r="U27" s="156">
        <v>328</v>
      </c>
      <c r="V27" s="156">
        <v>34</v>
      </c>
      <c r="W27" s="156">
        <v>325</v>
      </c>
      <c r="X27" s="156">
        <v>302</v>
      </c>
      <c r="Y27" s="156">
        <v>23</v>
      </c>
      <c r="Z27" s="156">
        <v>341</v>
      </c>
      <c r="AA27" s="156">
        <v>324</v>
      </c>
      <c r="AB27" s="156">
        <v>17</v>
      </c>
      <c r="AC27" s="156">
        <v>294</v>
      </c>
      <c r="AD27" s="156">
        <v>269</v>
      </c>
      <c r="AE27" s="156">
        <v>25</v>
      </c>
    </row>
    <row r="28" spans="1:31" ht="30" customHeight="1">
      <c r="A28" s="147" t="s">
        <v>279</v>
      </c>
      <c r="B28" s="88">
        <v>872</v>
      </c>
      <c r="C28" s="88">
        <v>509</v>
      </c>
      <c r="D28" s="88">
        <v>363</v>
      </c>
      <c r="E28" s="88">
        <v>791</v>
      </c>
      <c r="F28" s="88">
        <v>453</v>
      </c>
      <c r="G28" s="88">
        <v>338</v>
      </c>
      <c r="H28" s="88">
        <v>798</v>
      </c>
      <c r="I28" s="88">
        <v>468</v>
      </c>
      <c r="J28" s="88">
        <v>330</v>
      </c>
      <c r="K28" s="88">
        <v>728</v>
      </c>
      <c r="L28" s="88">
        <v>412</v>
      </c>
      <c r="M28" s="88">
        <v>316</v>
      </c>
      <c r="N28" s="88">
        <v>773</v>
      </c>
      <c r="O28" s="88">
        <v>440</v>
      </c>
      <c r="P28" s="88">
        <v>333</v>
      </c>
      <c r="Q28" s="88">
        <v>743</v>
      </c>
      <c r="R28" s="88">
        <v>396</v>
      </c>
      <c r="S28" s="88">
        <v>347</v>
      </c>
      <c r="T28" s="88">
        <v>795</v>
      </c>
      <c r="U28" s="88">
        <v>435</v>
      </c>
      <c r="V28" s="88">
        <v>360</v>
      </c>
      <c r="W28" s="88">
        <v>849</v>
      </c>
      <c r="X28" s="88">
        <v>465</v>
      </c>
      <c r="Y28" s="88">
        <v>384</v>
      </c>
      <c r="Z28" s="88">
        <v>537</v>
      </c>
      <c r="AA28" s="88">
        <v>311</v>
      </c>
      <c r="AB28" s="88">
        <v>226</v>
      </c>
      <c r="AC28" s="88">
        <v>279</v>
      </c>
      <c r="AD28" s="88">
        <v>193</v>
      </c>
      <c r="AE28" s="88">
        <v>86</v>
      </c>
    </row>
    <row r="29" spans="1:31" ht="30" customHeight="1">
      <c r="A29" s="147" t="s">
        <v>283</v>
      </c>
      <c r="B29" s="88">
        <v>349</v>
      </c>
      <c r="C29" s="88">
        <v>339</v>
      </c>
      <c r="D29" s="88">
        <v>10</v>
      </c>
      <c r="E29" s="88">
        <v>165</v>
      </c>
      <c r="F29" s="88">
        <v>163</v>
      </c>
      <c r="G29" s="88">
        <v>2</v>
      </c>
      <c r="H29" s="88">
        <v>144</v>
      </c>
      <c r="I29" s="88">
        <v>141</v>
      </c>
      <c r="J29" s="88">
        <v>3</v>
      </c>
      <c r="K29" s="156">
        <v>117</v>
      </c>
      <c r="L29" s="156">
        <v>115</v>
      </c>
      <c r="M29" s="156">
        <v>2</v>
      </c>
      <c r="N29" s="156">
        <v>91</v>
      </c>
      <c r="O29" s="156">
        <v>90</v>
      </c>
      <c r="P29" s="156">
        <v>1</v>
      </c>
      <c r="Q29" s="157">
        <v>183</v>
      </c>
      <c r="R29" s="157">
        <v>180</v>
      </c>
      <c r="S29" s="157">
        <v>3</v>
      </c>
      <c r="T29" s="156">
        <v>183</v>
      </c>
      <c r="U29" s="156">
        <v>175</v>
      </c>
      <c r="V29" s="156">
        <v>8</v>
      </c>
      <c r="W29" s="156">
        <v>145</v>
      </c>
      <c r="X29" s="156">
        <v>140</v>
      </c>
      <c r="Y29" s="156">
        <v>5</v>
      </c>
      <c r="Z29" s="156">
        <v>205</v>
      </c>
      <c r="AA29" s="156">
        <v>198</v>
      </c>
      <c r="AB29" s="156">
        <v>7</v>
      </c>
      <c r="AC29" s="156">
        <v>226</v>
      </c>
      <c r="AD29" s="156">
        <v>221</v>
      </c>
      <c r="AE29" s="156">
        <v>5</v>
      </c>
    </row>
    <row r="30" spans="1:31" ht="30" customHeight="1">
      <c r="A30" s="147" t="s">
        <v>285</v>
      </c>
      <c r="B30" s="88">
        <v>490</v>
      </c>
      <c r="C30" s="88">
        <v>464</v>
      </c>
      <c r="D30" s="88">
        <v>26</v>
      </c>
      <c r="E30" s="88">
        <v>418</v>
      </c>
      <c r="F30" s="88">
        <v>388</v>
      </c>
      <c r="G30" s="88">
        <v>30</v>
      </c>
      <c r="H30" s="88">
        <v>332</v>
      </c>
      <c r="I30" s="88">
        <v>301</v>
      </c>
      <c r="J30" s="88">
        <v>31</v>
      </c>
      <c r="K30" s="156">
        <v>304</v>
      </c>
      <c r="L30" s="156">
        <v>286</v>
      </c>
      <c r="M30" s="156">
        <v>18</v>
      </c>
      <c r="N30" s="156">
        <v>313</v>
      </c>
      <c r="O30" s="156">
        <v>294</v>
      </c>
      <c r="P30" s="156">
        <v>19</v>
      </c>
      <c r="Q30" s="157">
        <v>244</v>
      </c>
      <c r="R30" s="157">
        <v>232</v>
      </c>
      <c r="S30" s="157">
        <v>12</v>
      </c>
      <c r="T30" s="156">
        <v>198</v>
      </c>
      <c r="U30" s="156">
        <v>189</v>
      </c>
      <c r="V30" s="156">
        <v>9</v>
      </c>
      <c r="W30" s="156">
        <v>151</v>
      </c>
      <c r="X30" s="156">
        <v>141</v>
      </c>
      <c r="Y30" s="156">
        <v>10</v>
      </c>
      <c r="Z30" s="156">
        <v>139</v>
      </c>
      <c r="AA30" s="156">
        <v>128</v>
      </c>
      <c r="AB30" s="156">
        <v>11</v>
      </c>
      <c r="AC30" s="156">
        <v>113</v>
      </c>
      <c r="AD30" s="156">
        <v>108</v>
      </c>
      <c r="AE30" s="156">
        <v>5</v>
      </c>
    </row>
    <row r="31" spans="1:31" ht="30" customHeight="1">
      <c r="A31" s="158" t="s">
        <v>223</v>
      </c>
      <c r="B31" s="88">
        <v>149</v>
      </c>
      <c r="C31" s="88">
        <v>117</v>
      </c>
      <c r="D31" s="88">
        <v>32</v>
      </c>
      <c r="E31" s="88">
        <v>120</v>
      </c>
      <c r="F31" s="88">
        <v>89</v>
      </c>
      <c r="G31" s="88">
        <v>31</v>
      </c>
      <c r="H31" s="88">
        <v>132</v>
      </c>
      <c r="I31" s="88">
        <v>108</v>
      </c>
      <c r="J31" s="88">
        <v>24</v>
      </c>
      <c r="K31" s="88">
        <v>103</v>
      </c>
      <c r="L31" s="88">
        <v>66</v>
      </c>
      <c r="M31" s="88">
        <v>37</v>
      </c>
      <c r="N31" s="88">
        <v>78</v>
      </c>
      <c r="O31" s="88">
        <v>50</v>
      </c>
      <c r="P31" s="88">
        <v>28</v>
      </c>
      <c r="Q31" s="88">
        <v>77</v>
      </c>
      <c r="R31" s="88">
        <v>57</v>
      </c>
      <c r="S31" s="88">
        <v>20</v>
      </c>
      <c r="T31" s="88">
        <v>89</v>
      </c>
      <c r="U31" s="88">
        <v>66</v>
      </c>
      <c r="V31" s="88">
        <v>23</v>
      </c>
      <c r="W31" s="88">
        <v>111</v>
      </c>
      <c r="X31" s="88">
        <v>92</v>
      </c>
      <c r="Y31" s="88">
        <v>19</v>
      </c>
      <c r="Z31" s="88">
        <v>143</v>
      </c>
      <c r="AA31" s="88">
        <v>108</v>
      </c>
      <c r="AB31" s="88">
        <v>35</v>
      </c>
      <c r="AC31" s="88">
        <v>112</v>
      </c>
      <c r="AD31" s="88">
        <v>71</v>
      </c>
      <c r="AE31" s="88">
        <v>41</v>
      </c>
    </row>
    <row r="32" spans="1:31" ht="30" customHeight="1">
      <c r="A32" s="147" t="s">
        <v>287</v>
      </c>
      <c r="B32" s="88">
        <v>141</v>
      </c>
      <c r="C32" s="88">
        <v>70</v>
      </c>
      <c r="D32" s="88">
        <v>71</v>
      </c>
      <c r="E32" s="88">
        <v>165</v>
      </c>
      <c r="F32" s="88">
        <v>101</v>
      </c>
      <c r="G32" s="88">
        <v>64</v>
      </c>
      <c r="H32" s="88">
        <v>126</v>
      </c>
      <c r="I32" s="88">
        <v>68</v>
      </c>
      <c r="J32" s="88">
        <v>58</v>
      </c>
      <c r="K32" s="88">
        <v>107</v>
      </c>
      <c r="L32" s="88">
        <v>53</v>
      </c>
      <c r="M32" s="88">
        <v>54</v>
      </c>
      <c r="N32" s="88">
        <v>122</v>
      </c>
      <c r="O32" s="88">
        <v>63</v>
      </c>
      <c r="P32" s="88">
        <v>59</v>
      </c>
      <c r="Q32" s="88">
        <v>118</v>
      </c>
      <c r="R32" s="88">
        <v>58</v>
      </c>
      <c r="S32" s="88">
        <v>60</v>
      </c>
      <c r="T32" s="88">
        <v>116</v>
      </c>
      <c r="U32" s="88">
        <v>61</v>
      </c>
      <c r="V32" s="88">
        <v>55</v>
      </c>
      <c r="W32" s="88">
        <v>102</v>
      </c>
      <c r="X32" s="88">
        <v>48</v>
      </c>
      <c r="Y32" s="88">
        <v>54</v>
      </c>
      <c r="Z32" s="88">
        <v>89</v>
      </c>
      <c r="AA32" s="88">
        <v>48</v>
      </c>
      <c r="AB32" s="88">
        <v>41</v>
      </c>
      <c r="AC32" s="88">
        <v>107</v>
      </c>
      <c r="AD32" s="88">
        <v>56</v>
      </c>
      <c r="AE32" s="88">
        <v>51</v>
      </c>
    </row>
    <row r="33" spans="1:31" ht="30" customHeight="1">
      <c r="A33" s="147" t="s">
        <v>286</v>
      </c>
      <c r="B33" s="88">
        <v>1023</v>
      </c>
      <c r="C33" s="88">
        <v>794</v>
      </c>
      <c r="D33" s="88">
        <v>229</v>
      </c>
      <c r="E33" s="88">
        <v>1082</v>
      </c>
      <c r="F33" s="88">
        <v>843</v>
      </c>
      <c r="G33" s="88">
        <v>239</v>
      </c>
      <c r="H33" s="88">
        <v>1143</v>
      </c>
      <c r="I33" s="88">
        <v>897</v>
      </c>
      <c r="J33" s="88">
        <v>246</v>
      </c>
      <c r="K33" s="156">
        <v>685</v>
      </c>
      <c r="L33" s="156">
        <v>539</v>
      </c>
      <c r="M33" s="156">
        <v>146</v>
      </c>
      <c r="N33" s="156">
        <v>251</v>
      </c>
      <c r="O33" s="156">
        <v>201</v>
      </c>
      <c r="P33" s="156">
        <v>50</v>
      </c>
      <c r="Q33" s="157">
        <v>261</v>
      </c>
      <c r="R33" s="157">
        <v>207</v>
      </c>
      <c r="S33" s="157">
        <v>54</v>
      </c>
      <c r="T33" s="156">
        <v>175</v>
      </c>
      <c r="U33" s="156">
        <v>133</v>
      </c>
      <c r="V33" s="156">
        <v>42</v>
      </c>
      <c r="W33" s="156">
        <v>121</v>
      </c>
      <c r="X33" s="156">
        <v>105</v>
      </c>
      <c r="Y33" s="156">
        <v>16</v>
      </c>
      <c r="Z33" s="156">
        <v>120</v>
      </c>
      <c r="AA33" s="156">
        <v>99</v>
      </c>
      <c r="AB33" s="156">
        <v>21</v>
      </c>
      <c r="AC33" s="156">
        <v>86</v>
      </c>
      <c r="AD33" s="156">
        <v>70</v>
      </c>
      <c r="AE33" s="156">
        <v>16</v>
      </c>
    </row>
    <row r="34" spans="1:31" ht="30" customHeight="1">
      <c r="A34" s="147" t="s">
        <v>289</v>
      </c>
      <c r="B34" s="88">
        <v>68</v>
      </c>
      <c r="C34" s="88">
        <v>62</v>
      </c>
      <c r="D34" s="88">
        <v>6</v>
      </c>
      <c r="E34" s="88">
        <v>61</v>
      </c>
      <c r="F34" s="88">
        <v>52</v>
      </c>
      <c r="G34" s="88">
        <v>9</v>
      </c>
      <c r="H34" s="88">
        <v>57</v>
      </c>
      <c r="I34" s="88">
        <v>49</v>
      </c>
      <c r="J34" s="88">
        <v>8</v>
      </c>
      <c r="K34" s="156">
        <v>46</v>
      </c>
      <c r="L34" s="156">
        <v>42</v>
      </c>
      <c r="M34" s="156">
        <v>4</v>
      </c>
      <c r="N34" s="156">
        <v>34</v>
      </c>
      <c r="O34" s="156">
        <v>30</v>
      </c>
      <c r="P34" s="156">
        <v>4</v>
      </c>
      <c r="Q34" s="157">
        <v>63</v>
      </c>
      <c r="R34" s="157">
        <v>55</v>
      </c>
      <c r="S34" s="157">
        <v>8</v>
      </c>
      <c r="T34" s="156">
        <v>69</v>
      </c>
      <c r="U34" s="156">
        <v>62</v>
      </c>
      <c r="V34" s="156">
        <v>7</v>
      </c>
      <c r="W34" s="156">
        <v>51</v>
      </c>
      <c r="X34" s="156">
        <v>47</v>
      </c>
      <c r="Y34" s="156">
        <v>4</v>
      </c>
      <c r="Z34" s="156">
        <v>34</v>
      </c>
      <c r="AA34" s="156">
        <v>33</v>
      </c>
      <c r="AB34" s="156">
        <v>1</v>
      </c>
      <c r="AC34" s="156">
        <v>85</v>
      </c>
      <c r="AD34" s="156">
        <v>78</v>
      </c>
      <c r="AE34" s="156">
        <v>7</v>
      </c>
    </row>
    <row r="35" spans="1:31" ht="30" customHeight="1">
      <c r="A35" s="147" t="s">
        <v>284</v>
      </c>
      <c r="B35" s="88">
        <v>1274</v>
      </c>
      <c r="C35" s="88">
        <v>1240</v>
      </c>
      <c r="D35" s="88">
        <v>34</v>
      </c>
      <c r="E35" s="88">
        <v>857</v>
      </c>
      <c r="F35" s="88">
        <v>837</v>
      </c>
      <c r="G35" s="88">
        <v>20</v>
      </c>
      <c r="H35" s="88">
        <v>813</v>
      </c>
      <c r="I35" s="88">
        <v>802</v>
      </c>
      <c r="J35" s="88">
        <v>11</v>
      </c>
      <c r="K35" s="156">
        <v>676</v>
      </c>
      <c r="L35" s="156">
        <v>668</v>
      </c>
      <c r="M35" s="156">
        <v>8</v>
      </c>
      <c r="N35" s="156">
        <v>497</v>
      </c>
      <c r="O35" s="156">
        <v>493</v>
      </c>
      <c r="P35" s="156">
        <v>4</v>
      </c>
      <c r="Q35" s="157">
        <v>352</v>
      </c>
      <c r="R35" s="157">
        <v>343</v>
      </c>
      <c r="S35" s="157">
        <v>9</v>
      </c>
      <c r="T35" s="156">
        <v>234</v>
      </c>
      <c r="U35" s="156">
        <v>233</v>
      </c>
      <c r="V35" s="156">
        <v>1</v>
      </c>
      <c r="W35" s="156">
        <v>222</v>
      </c>
      <c r="X35" s="156">
        <v>219</v>
      </c>
      <c r="Y35" s="156">
        <v>3</v>
      </c>
      <c r="Z35" s="156">
        <v>185</v>
      </c>
      <c r="AA35" s="156">
        <v>183</v>
      </c>
      <c r="AB35" s="156">
        <v>2</v>
      </c>
      <c r="AC35" s="156">
        <v>83</v>
      </c>
      <c r="AD35" s="156">
        <v>83</v>
      </c>
      <c r="AE35" s="156">
        <v>0</v>
      </c>
    </row>
    <row r="36" spans="1:31" s="231" customFormat="1" ht="30" customHeight="1">
      <c r="A36" s="378" t="s">
        <v>224</v>
      </c>
      <c r="B36" s="88">
        <v>58</v>
      </c>
      <c r="C36" s="88">
        <v>40</v>
      </c>
      <c r="D36" s="88">
        <v>18</v>
      </c>
      <c r="E36" s="88">
        <v>48</v>
      </c>
      <c r="F36" s="88">
        <v>32</v>
      </c>
      <c r="G36" s="88">
        <v>16</v>
      </c>
      <c r="H36" s="88">
        <v>48</v>
      </c>
      <c r="I36" s="88">
        <v>34</v>
      </c>
      <c r="J36" s="88">
        <v>14</v>
      </c>
      <c r="K36" s="88">
        <v>69</v>
      </c>
      <c r="L36" s="88">
        <v>57</v>
      </c>
      <c r="M36" s="88">
        <v>12</v>
      </c>
      <c r="N36" s="88">
        <v>84</v>
      </c>
      <c r="O36" s="88">
        <v>57</v>
      </c>
      <c r="P36" s="88">
        <v>27</v>
      </c>
      <c r="Q36" s="88">
        <v>85</v>
      </c>
      <c r="R36" s="88">
        <v>54</v>
      </c>
      <c r="S36" s="88">
        <v>31</v>
      </c>
      <c r="T36" s="88">
        <v>76</v>
      </c>
      <c r="U36" s="88">
        <v>58</v>
      </c>
      <c r="V36" s="88">
        <v>18</v>
      </c>
      <c r="W36" s="88">
        <v>74</v>
      </c>
      <c r="X36" s="88">
        <v>41</v>
      </c>
      <c r="Y36" s="88">
        <v>33</v>
      </c>
      <c r="Z36" s="88">
        <v>84</v>
      </c>
      <c r="AA36" s="88">
        <v>58</v>
      </c>
      <c r="AB36" s="88">
        <v>26</v>
      </c>
      <c r="AC36" s="88">
        <v>61</v>
      </c>
      <c r="AD36" s="88">
        <v>40</v>
      </c>
      <c r="AE36" s="88">
        <v>21</v>
      </c>
    </row>
    <row r="37" spans="1:31" s="231" customFormat="1" ht="30" customHeight="1">
      <c r="A37" s="378" t="s">
        <v>288</v>
      </c>
      <c r="B37" s="88">
        <v>65</v>
      </c>
      <c r="C37" s="88">
        <v>41</v>
      </c>
      <c r="D37" s="88">
        <v>24</v>
      </c>
      <c r="E37" s="88">
        <v>49</v>
      </c>
      <c r="F37" s="88">
        <v>32</v>
      </c>
      <c r="G37" s="88">
        <v>17</v>
      </c>
      <c r="H37" s="88">
        <v>77</v>
      </c>
      <c r="I37" s="88">
        <v>58</v>
      </c>
      <c r="J37" s="88">
        <v>19</v>
      </c>
      <c r="K37" s="88">
        <v>49</v>
      </c>
      <c r="L37" s="88">
        <v>36</v>
      </c>
      <c r="M37" s="88">
        <v>13</v>
      </c>
      <c r="N37" s="88">
        <v>77</v>
      </c>
      <c r="O37" s="88">
        <v>63</v>
      </c>
      <c r="P37" s="88">
        <v>14</v>
      </c>
      <c r="Q37" s="88">
        <v>82</v>
      </c>
      <c r="R37" s="88">
        <v>66</v>
      </c>
      <c r="S37" s="88">
        <v>16</v>
      </c>
      <c r="T37" s="88">
        <v>99</v>
      </c>
      <c r="U37" s="88">
        <v>71</v>
      </c>
      <c r="V37" s="88">
        <v>28</v>
      </c>
      <c r="W37" s="88">
        <v>67</v>
      </c>
      <c r="X37" s="88">
        <v>47</v>
      </c>
      <c r="Y37" s="88">
        <v>20</v>
      </c>
      <c r="Z37" s="88">
        <v>42</v>
      </c>
      <c r="AA37" s="88">
        <v>31</v>
      </c>
      <c r="AB37" s="88">
        <v>11</v>
      </c>
      <c r="AC37" s="88">
        <v>61</v>
      </c>
      <c r="AD37" s="88">
        <v>43</v>
      </c>
      <c r="AE37" s="88">
        <v>18</v>
      </c>
    </row>
    <row r="38" spans="1:31" ht="30" customHeight="1">
      <c r="A38" s="158" t="s">
        <v>226</v>
      </c>
      <c r="B38" s="88">
        <v>28</v>
      </c>
      <c r="C38" s="88">
        <v>19</v>
      </c>
      <c r="D38" s="88">
        <v>9</v>
      </c>
      <c r="E38" s="88">
        <v>30</v>
      </c>
      <c r="F38" s="88">
        <v>17</v>
      </c>
      <c r="G38" s="88">
        <v>13</v>
      </c>
      <c r="H38" s="88">
        <v>23</v>
      </c>
      <c r="I38" s="88">
        <v>13</v>
      </c>
      <c r="J38" s="88">
        <v>10</v>
      </c>
      <c r="K38" s="88">
        <v>51</v>
      </c>
      <c r="L38" s="88">
        <v>35</v>
      </c>
      <c r="M38" s="88">
        <v>16</v>
      </c>
      <c r="N38" s="88">
        <v>30</v>
      </c>
      <c r="O38" s="88">
        <v>20</v>
      </c>
      <c r="P38" s="88">
        <v>10</v>
      </c>
      <c r="Q38" s="88">
        <v>29</v>
      </c>
      <c r="R38" s="88">
        <v>19</v>
      </c>
      <c r="S38" s="88">
        <v>10</v>
      </c>
      <c r="T38" s="88">
        <v>59</v>
      </c>
      <c r="U38" s="88">
        <v>37</v>
      </c>
      <c r="V38" s="88">
        <v>22</v>
      </c>
      <c r="W38" s="88">
        <v>49</v>
      </c>
      <c r="X38" s="88">
        <v>29</v>
      </c>
      <c r="Y38" s="88">
        <v>20</v>
      </c>
      <c r="Z38" s="88">
        <v>55</v>
      </c>
      <c r="AA38" s="88">
        <v>35</v>
      </c>
      <c r="AB38" s="88">
        <v>20</v>
      </c>
      <c r="AC38" s="88">
        <v>57</v>
      </c>
      <c r="AD38" s="88">
        <v>36</v>
      </c>
      <c r="AE38" s="88">
        <v>21</v>
      </c>
    </row>
    <row r="39" spans="1:31" ht="30" customHeight="1">
      <c r="A39" s="147" t="s">
        <v>36</v>
      </c>
      <c r="B39" s="88">
        <v>45</v>
      </c>
      <c r="C39" s="88">
        <v>39</v>
      </c>
      <c r="D39" s="88">
        <v>6</v>
      </c>
      <c r="E39" s="88">
        <v>34</v>
      </c>
      <c r="F39" s="88">
        <v>33</v>
      </c>
      <c r="G39" s="88">
        <v>1</v>
      </c>
      <c r="H39" s="88">
        <v>16</v>
      </c>
      <c r="I39" s="88">
        <v>16</v>
      </c>
      <c r="J39" s="88">
        <v>0</v>
      </c>
      <c r="K39" s="88">
        <v>33</v>
      </c>
      <c r="L39" s="88">
        <v>33</v>
      </c>
      <c r="M39" s="88">
        <v>0</v>
      </c>
      <c r="N39" s="88">
        <v>10</v>
      </c>
      <c r="O39" s="88">
        <v>10</v>
      </c>
      <c r="P39" s="88">
        <v>0</v>
      </c>
      <c r="Q39" s="88">
        <v>23</v>
      </c>
      <c r="R39" s="88">
        <v>23</v>
      </c>
      <c r="S39" s="88">
        <v>0</v>
      </c>
      <c r="T39" s="88">
        <v>35</v>
      </c>
      <c r="U39" s="88">
        <v>30</v>
      </c>
      <c r="V39" s="88">
        <v>5</v>
      </c>
      <c r="W39" s="88">
        <v>18</v>
      </c>
      <c r="X39" s="88">
        <v>17</v>
      </c>
      <c r="Y39" s="88">
        <v>1</v>
      </c>
      <c r="Z39" s="88">
        <v>5</v>
      </c>
      <c r="AA39" s="88">
        <v>5</v>
      </c>
      <c r="AB39" s="88">
        <v>0</v>
      </c>
      <c r="AC39" s="88">
        <v>49</v>
      </c>
      <c r="AD39" s="88">
        <v>46</v>
      </c>
      <c r="AE39" s="88">
        <v>3</v>
      </c>
    </row>
    <row r="40" spans="1:31" ht="30" customHeight="1">
      <c r="A40" s="158" t="s">
        <v>225</v>
      </c>
      <c r="B40" s="88">
        <v>18</v>
      </c>
      <c r="C40" s="88">
        <v>14</v>
      </c>
      <c r="D40" s="88">
        <v>4</v>
      </c>
      <c r="E40" s="88">
        <v>30</v>
      </c>
      <c r="F40" s="88">
        <v>22</v>
      </c>
      <c r="G40" s="88">
        <v>8</v>
      </c>
      <c r="H40" s="88">
        <v>36</v>
      </c>
      <c r="I40" s="88">
        <v>24</v>
      </c>
      <c r="J40" s="88">
        <v>12</v>
      </c>
      <c r="K40" s="88">
        <v>45</v>
      </c>
      <c r="L40" s="88">
        <v>31</v>
      </c>
      <c r="M40" s="88">
        <v>14</v>
      </c>
      <c r="N40" s="88">
        <v>29</v>
      </c>
      <c r="O40" s="88">
        <v>15</v>
      </c>
      <c r="P40" s="88">
        <v>14</v>
      </c>
      <c r="Q40" s="88">
        <v>25</v>
      </c>
      <c r="R40" s="88">
        <v>16</v>
      </c>
      <c r="S40" s="88">
        <v>9</v>
      </c>
      <c r="T40" s="88">
        <v>38</v>
      </c>
      <c r="U40" s="88">
        <v>17</v>
      </c>
      <c r="V40" s="88">
        <v>21</v>
      </c>
      <c r="W40" s="88">
        <v>53</v>
      </c>
      <c r="X40" s="88">
        <v>35</v>
      </c>
      <c r="Y40" s="88">
        <v>18</v>
      </c>
      <c r="Z40" s="88">
        <v>50</v>
      </c>
      <c r="AA40" s="88">
        <v>40</v>
      </c>
      <c r="AB40" s="88">
        <v>10</v>
      </c>
      <c r="AC40" s="88">
        <v>28</v>
      </c>
      <c r="AD40" s="88">
        <v>15</v>
      </c>
      <c r="AE40" s="88">
        <v>13</v>
      </c>
    </row>
    <row r="41" spans="1:31" ht="30" customHeight="1">
      <c r="A41" s="158" t="s">
        <v>290</v>
      </c>
      <c r="B41" s="88">
        <v>15</v>
      </c>
      <c r="C41" s="88">
        <v>12</v>
      </c>
      <c r="D41" s="88">
        <v>3</v>
      </c>
      <c r="E41" s="88">
        <v>21</v>
      </c>
      <c r="F41" s="88">
        <v>17</v>
      </c>
      <c r="G41" s="88">
        <v>4</v>
      </c>
      <c r="H41" s="88">
        <v>11</v>
      </c>
      <c r="I41" s="88">
        <v>9</v>
      </c>
      <c r="J41" s="88">
        <v>2</v>
      </c>
      <c r="K41" s="88">
        <v>41</v>
      </c>
      <c r="L41" s="88">
        <v>23</v>
      </c>
      <c r="M41" s="88">
        <v>18</v>
      </c>
      <c r="N41" s="88">
        <v>9</v>
      </c>
      <c r="O41" s="88">
        <v>8</v>
      </c>
      <c r="P41" s="88">
        <v>1</v>
      </c>
      <c r="Q41" s="88">
        <v>22</v>
      </c>
      <c r="R41" s="88">
        <v>18</v>
      </c>
      <c r="S41" s="88">
        <v>4</v>
      </c>
      <c r="T41" s="88">
        <v>23</v>
      </c>
      <c r="U41" s="88">
        <v>17</v>
      </c>
      <c r="V41" s="88">
        <v>6</v>
      </c>
      <c r="W41" s="88">
        <v>18</v>
      </c>
      <c r="X41" s="88">
        <v>12</v>
      </c>
      <c r="Y41" s="88">
        <v>6</v>
      </c>
      <c r="Z41" s="88">
        <v>15</v>
      </c>
      <c r="AA41" s="88">
        <v>11</v>
      </c>
      <c r="AB41" s="88">
        <v>4</v>
      </c>
      <c r="AC41" s="88">
        <v>25</v>
      </c>
      <c r="AD41" s="88">
        <v>17</v>
      </c>
      <c r="AE41" s="88">
        <v>8</v>
      </c>
    </row>
    <row r="42" spans="1:31" ht="30" customHeight="1">
      <c r="A42" s="147" t="s">
        <v>37</v>
      </c>
      <c r="B42" s="88">
        <v>27</v>
      </c>
      <c r="C42" s="88">
        <v>22</v>
      </c>
      <c r="D42" s="88">
        <v>5</v>
      </c>
      <c r="E42" s="88">
        <v>35</v>
      </c>
      <c r="F42" s="88">
        <v>26</v>
      </c>
      <c r="G42" s="88">
        <v>9</v>
      </c>
      <c r="H42" s="88">
        <v>20</v>
      </c>
      <c r="I42" s="88">
        <v>16</v>
      </c>
      <c r="J42" s="88">
        <v>4</v>
      </c>
      <c r="K42" s="88">
        <v>76</v>
      </c>
      <c r="L42" s="88">
        <v>72</v>
      </c>
      <c r="M42" s="88">
        <v>4</v>
      </c>
      <c r="N42" s="88">
        <v>23</v>
      </c>
      <c r="O42" s="88">
        <v>19</v>
      </c>
      <c r="P42" s="88">
        <v>4</v>
      </c>
      <c r="Q42" s="88">
        <v>22</v>
      </c>
      <c r="R42" s="88">
        <v>17</v>
      </c>
      <c r="S42" s="88">
        <v>5</v>
      </c>
      <c r="T42" s="88">
        <v>29</v>
      </c>
      <c r="U42" s="88">
        <v>18</v>
      </c>
      <c r="V42" s="88">
        <v>11</v>
      </c>
      <c r="W42" s="88">
        <v>30</v>
      </c>
      <c r="X42" s="88">
        <v>20</v>
      </c>
      <c r="Y42" s="88">
        <v>10</v>
      </c>
      <c r="Z42" s="88">
        <v>41</v>
      </c>
      <c r="AA42" s="88">
        <v>31</v>
      </c>
      <c r="AB42" s="88">
        <v>10</v>
      </c>
      <c r="AC42" s="88">
        <v>23</v>
      </c>
      <c r="AD42" s="88">
        <v>18</v>
      </c>
      <c r="AE42" s="88">
        <v>5</v>
      </c>
    </row>
    <row r="43" spans="1:31" ht="30" customHeight="1">
      <c r="A43" s="158" t="s">
        <v>291</v>
      </c>
      <c r="B43" s="88">
        <v>16</v>
      </c>
      <c r="C43" s="88">
        <v>15</v>
      </c>
      <c r="D43" s="88">
        <v>1</v>
      </c>
      <c r="E43" s="88">
        <v>14</v>
      </c>
      <c r="F43" s="88">
        <v>10</v>
      </c>
      <c r="G43" s="88">
        <v>4</v>
      </c>
      <c r="H43" s="88">
        <v>5</v>
      </c>
      <c r="I43" s="88">
        <v>4</v>
      </c>
      <c r="J43" s="88">
        <v>1</v>
      </c>
      <c r="K43" s="88">
        <v>6</v>
      </c>
      <c r="L43" s="88">
        <v>5</v>
      </c>
      <c r="M43" s="88">
        <v>1</v>
      </c>
      <c r="N43" s="88">
        <v>7</v>
      </c>
      <c r="O43" s="88">
        <v>7</v>
      </c>
      <c r="P43" s="88">
        <v>0</v>
      </c>
      <c r="Q43" s="88">
        <v>9</v>
      </c>
      <c r="R43" s="88">
        <v>8</v>
      </c>
      <c r="S43" s="88">
        <v>1</v>
      </c>
      <c r="T43" s="88">
        <v>0</v>
      </c>
      <c r="U43" s="88">
        <v>0</v>
      </c>
      <c r="V43" s="88">
        <v>0</v>
      </c>
      <c r="W43" s="88">
        <v>5</v>
      </c>
      <c r="X43" s="88">
        <v>4</v>
      </c>
      <c r="Y43" s="88">
        <v>1</v>
      </c>
      <c r="Z43" s="88">
        <v>5</v>
      </c>
      <c r="AA43" s="88">
        <v>4</v>
      </c>
      <c r="AB43" s="88">
        <v>1</v>
      </c>
      <c r="AC43" s="88">
        <v>21</v>
      </c>
      <c r="AD43" s="88">
        <v>17</v>
      </c>
      <c r="AE43" s="88">
        <v>4</v>
      </c>
    </row>
    <row r="44" spans="1:31" ht="30" customHeight="1">
      <c r="A44" s="158" t="s">
        <v>227</v>
      </c>
      <c r="B44" s="88">
        <v>18</v>
      </c>
      <c r="C44" s="88">
        <v>15</v>
      </c>
      <c r="D44" s="88">
        <v>3</v>
      </c>
      <c r="E44" s="88">
        <v>14</v>
      </c>
      <c r="F44" s="88">
        <v>13</v>
      </c>
      <c r="G44" s="88">
        <v>1</v>
      </c>
      <c r="H44" s="88">
        <v>1</v>
      </c>
      <c r="I44" s="88">
        <v>1</v>
      </c>
      <c r="J44" s="88">
        <v>0</v>
      </c>
      <c r="K44" s="88">
        <v>6</v>
      </c>
      <c r="L44" s="88">
        <v>5</v>
      </c>
      <c r="M44" s="88">
        <v>1</v>
      </c>
      <c r="N44" s="88">
        <v>11</v>
      </c>
      <c r="O44" s="88">
        <v>11</v>
      </c>
      <c r="P44" s="88">
        <v>0</v>
      </c>
      <c r="Q44" s="88">
        <v>10</v>
      </c>
      <c r="R44" s="88">
        <v>5</v>
      </c>
      <c r="S44" s="88">
        <v>5</v>
      </c>
      <c r="T44" s="88">
        <v>11</v>
      </c>
      <c r="U44" s="88">
        <v>9</v>
      </c>
      <c r="V44" s="88">
        <v>2</v>
      </c>
      <c r="W44" s="88">
        <v>6</v>
      </c>
      <c r="X44" s="88">
        <v>6</v>
      </c>
      <c r="Y44" s="88">
        <v>0</v>
      </c>
      <c r="Z44" s="88">
        <v>16</v>
      </c>
      <c r="AA44" s="88">
        <v>14</v>
      </c>
      <c r="AB44" s="88">
        <v>2</v>
      </c>
      <c r="AC44" s="88">
        <v>9</v>
      </c>
      <c r="AD44" s="88">
        <v>6</v>
      </c>
      <c r="AE44" s="88">
        <v>3</v>
      </c>
    </row>
    <row r="45" spans="1:31" ht="30" customHeight="1">
      <c r="A45" s="159" t="s">
        <v>58</v>
      </c>
      <c r="B45" s="89">
        <v>114</v>
      </c>
      <c r="C45" s="89">
        <v>76</v>
      </c>
      <c r="D45" s="89">
        <v>38</v>
      </c>
      <c r="E45" s="89">
        <v>21</v>
      </c>
      <c r="F45" s="89">
        <v>13</v>
      </c>
      <c r="G45" s="89">
        <v>8</v>
      </c>
      <c r="H45" s="89">
        <v>1313</v>
      </c>
      <c r="I45" s="89">
        <v>729</v>
      </c>
      <c r="J45" s="89">
        <v>584</v>
      </c>
      <c r="K45" s="89">
        <v>382</v>
      </c>
      <c r="L45" s="89">
        <v>239</v>
      </c>
      <c r="M45" s="89">
        <v>143</v>
      </c>
      <c r="N45" s="161">
        <v>232</v>
      </c>
      <c r="O45" s="161">
        <v>136</v>
      </c>
      <c r="P45" s="161">
        <v>96</v>
      </c>
      <c r="Q45" s="161">
        <v>129</v>
      </c>
      <c r="R45" s="161">
        <v>86</v>
      </c>
      <c r="S45" s="161">
        <v>43</v>
      </c>
      <c r="T45" s="161">
        <v>1532</v>
      </c>
      <c r="U45" s="161">
        <v>902</v>
      </c>
      <c r="V45" s="161">
        <v>630</v>
      </c>
      <c r="W45" s="161">
        <v>360</v>
      </c>
      <c r="X45" s="161">
        <v>195</v>
      </c>
      <c r="Y45" s="161">
        <v>165</v>
      </c>
      <c r="Z45" s="161">
        <v>142</v>
      </c>
      <c r="AA45" s="161">
        <v>102</v>
      </c>
      <c r="AB45" s="161">
        <v>40</v>
      </c>
      <c r="AC45" s="161">
        <f>AC4-SUM(AC5:AC44)</f>
        <v>171</v>
      </c>
      <c r="AD45" s="161">
        <f>AD4-SUM(AD5:AD44)</f>
        <v>121</v>
      </c>
      <c r="AE45" s="161">
        <f>AE4-SUM(AE5:AE44)</f>
        <v>50</v>
      </c>
    </row>
    <row r="46" spans="1:31" ht="43.7" customHeight="1">
      <c r="A46" s="444" t="s">
        <v>297</v>
      </c>
      <c r="B46" s="445"/>
      <c r="C46" s="445"/>
      <c r="D46" s="445"/>
      <c r="E46" s="445"/>
      <c r="F46" s="445"/>
      <c r="G46" s="445"/>
      <c r="H46" s="445"/>
      <c r="I46" s="445"/>
      <c r="J46" s="445"/>
      <c r="K46" s="445"/>
      <c r="L46" s="445"/>
      <c r="M46" s="445"/>
    </row>
    <row r="47" spans="1:31" ht="50.1" customHeight="1"/>
    <row r="48" spans="1:31" ht="69" customHeight="1"/>
  </sheetData>
  <mergeCells count="13">
    <mergeCell ref="N2:P2"/>
    <mergeCell ref="A1:AE1"/>
    <mergeCell ref="A46:M46"/>
    <mergeCell ref="A2:A3"/>
    <mergeCell ref="B2:D2"/>
    <mergeCell ref="E2:G2"/>
    <mergeCell ref="H2:J2"/>
    <mergeCell ref="K2:M2"/>
    <mergeCell ref="Q2:S2"/>
    <mergeCell ref="T2:V2"/>
    <mergeCell ref="W2:Y2"/>
    <mergeCell ref="Z2:AB2"/>
    <mergeCell ref="AC2:AE2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30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Y43"/>
  <sheetViews>
    <sheetView showGridLines="0" zoomScale="85" zoomScaleNormal="85" workbookViewId="0">
      <selection activeCell="F14" sqref="F14"/>
    </sheetView>
  </sheetViews>
  <sheetFormatPr defaultColWidth="9" defaultRowHeight="15"/>
  <cols>
    <col min="1" max="1" width="7.625" style="5" customWidth="1"/>
    <col min="2" max="2" width="6.375" style="5" customWidth="1"/>
    <col min="3" max="3" width="13.125" style="5" customWidth="1"/>
    <col min="4" max="4" width="9" style="21" customWidth="1"/>
    <col min="5" max="5" width="9" style="20" customWidth="1"/>
    <col min="6" max="6" width="9" style="21" customWidth="1"/>
    <col min="7" max="7" width="9" style="20" customWidth="1"/>
    <col min="8" max="8" width="9" style="21" customWidth="1"/>
    <col min="9" max="9" width="9" style="20" customWidth="1"/>
    <col min="10" max="10" width="9" style="21" customWidth="1"/>
    <col min="11" max="11" width="9" style="20" customWidth="1"/>
    <col min="12" max="12" width="9" style="21" customWidth="1"/>
    <col min="13" max="13" width="9" style="20" customWidth="1"/>
    <col min="14" max="14" width="9" style="21"/>
    <col min="15" max="15" width="9" style="20"/>
    <col min="16" max="16" width="9" style="21"/>
    <col min="17" max="17" width="9" style="20"/>
    <col min="18" max="18" width="9" style="21"/>
    <col min="19" max="19" width="9" style="20"/>
    <col min="20" max="20" width="9" style="21"/>
    <col min="21" max="21" width="9" style="20"/>
    <col min="22" max="22" width="9" style="21"/>
    <col min="23" max="23" width="9" style="20"/>
    <col min="24" max="16384" width="9" style="5"/>
  </cols>
  <sheetData>
    <row r="1" spans="1:23" ht="29.25" customHeight="1">
      <c r="A1" s="419" t="s">
        <v>497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</row>
    <row r="2" spans="1:23" s="1" customFormat="1" ht="18.75" customHeight="1">
      <c r="A2" s="460"/>
      <c r="B2" s="460"/>
      <c r="C2" s="460"/>
      <c r="D2" s="450" t="s">
        <v>498</v>
      </c>
      <c r="E2" s="450"/>
      <c r="F2" s="450" t="s">
        <v>78</v>
      </c>
      <c r="G2" s="450"/>
      <c r="H2" s="450" t="s">
        <v>77</v>
      </c>
      <c r="I2" s="450"/>
      <c r="J2" s="450" t="s">
        <v>76</v>
      </c>
      <c r="K2" s="450"/>
      <c r="L2" s="450" t="s">
        <v>75</v>
      </c>
      <c r="M2" s="450"/>
      <c r="N2" s="450" t="s">
        <v>74</v>
      </c>
      <c r="O2" s="450"/>
      <c r="P2" s="450" t="s">
        <v>73</v>
      </c>
      <c r="Q2" s="450"/>
      <c r="R2" s="450" t="s">
        <v>72</v>
      </c>
      <c r="S2" s="450"/>
      <c r="T2" s="450" t="s">
        <v>71</v>
      </c>
      <c r="U2" s="450"/>
      <c r="V2" s="450" t="s">
        <v>323</v>
      </c>
      <c r="W2" s="450"/>
    </row>
    <row r="3" spans="1:23" s="1" customFormat="1" ht="18.75" customHeight="1">
      <c r="A3" s="461"/>
      <c r="B3" s="461"/>
      <c r="C3" s="461"/>
      <c r="D3" s="379" t="s">
        <v>499</v>
      </c>
      <c r="E3" s="380" t="s">
        <v>69</v>
      </c>
      <c r="F3" s="379" t="s">
        <v>499</v>
      </c>
      <c r="G3" s="380" t="s">
        <v>69</v>
      </c>
      <c r="H3" s="379" t="s">
        <v>500</v>
      </c>
      <c r="I3" s="380" t="s">
        <v>69</v>
      </c>
      <c r="J3" s="379" t="s">
        <v>501</v>
      </c>
      <c r="K3" s="380" t="s">
        <v>69</v>
      </c>
      <c r="L3" s="379" t="s">
        <v>499</v>
      </c>
      <c r="M3" s="380" t="s">
        <v>69</v>
      </c>
      <c r="N3" s="379" t="s">
        <v>499</v>
      </c>
      <c r="O3" s="380" t="s">
        <v>69</v>
      </c>
      <c r="P3" s="379" t="s">
        <v>501</v>
      </c>
      <c r="Q3" s="380" t="s">
        <v>69</v>
      </c>
      <c r="R3" s="379" t="s">
        <v>500</v>
      </c>
      <c r="S3" s="380" t="s">
        <v>69</v>
      </c>
      <c r="T3" s="379" t="s">
        <v>502</v>
      </c>
      <c r="U3" s="380" t="s">
        <v>69</v>
      </c>
      <c r="V3" s="379" t="s">
        <v>503</v>
      </c>
      <c r="W3" s="380" t="s">
        <v>69</v>
      </c>
    </row>
    <row r="4" spans="1:23" s="1" customFormat="1" ht="18.75" customHeight="1">
      <c r="A4" s="462" t="s">
        <v>504</v>
      </c>
      <c r="B4" s="462"/>
      <c r="C4" s="462"/>
      <c r="D4" s="52">
        <v>37059</v>
      </c>
      <c r="E4" s="90">
        <v>100</v>
      </c>
      <c r="F4" s="52">
        <v>33468</v>
      </c>
      <c r="G4" s="90">
        <v>100</v>
      </c>
      <c r="H4" s="52">
        <v>34574</v>
      </c>
      <c r="I4" s="90">
        <v>100</v>
      </c>
      <c r="J4" s="52">
        <v>33913</v>
      </c>
      <c r="K4" s="90">
        <v>100</v>
      </c>
      <c r="L4" s="76">
        <v>31543</v>
      </c>
      <c r="M4" s="17">
        <v>100</v>
      </c>
      <c r="N4" s="76">
        <v>32204</v>
      </c>
      <c r="O4" s="17">
        <v>100</v>
      </c>
      <c r="P4" s="91">
        <v>32028</v>
      </c>
      <c r="Q4" s="17">
        <v>100</v>
      </c>
      <c r="R4" s="91">
        <v>31398</v>
      </c>
      <c r="S4" s="17">
        <v>100</v>
      </c>
      <c r="T4" s="76">
        <v>29128</v>
      </c>
      <c r="U4" s="17">
        <v>100</v>
      </c>
      <c r="V4" s="76">
        <f>SUM(V5,V8,V21,V28:V31)</f>
        <v>27929</v>
      </c>
      <c r="W4" s="17">
        <f>SUM(W5,W8,W21,W28:W31)</f>
        <v>100</v>
      </c>
    </row>
    <row r="5" spans="1:23" s="1" customFormat="1" ht="18.95" customHeight="1">
      <c r="A5" s="458" t="s">
        <v>505</v>
      </c>
      <c r="B5" s="451" t="s">
        <v>506</v>
      </c>
      <c r="C5" s="452"/>
      <c r="D5" s="52">
        <v>17476</v>
      </c>
      <c r="E5" s="90">
        <v>47.16</v>
      </c>
      <c r="F5" s="52">
        <v>16995</v>
      </c>
      <c r="G5" s="90">
        <v>50.78</v>
      </c>
      <c r="H5" s="52">
        <v>18640</v>
      </c>
      <c r="I5" s="90">
        <v>53.91</v>
      </c>
      <c r="J5" s="52">
        <v>18128</v>
      </c>
      <c r="K5" s="90">
        <v>53.45</v>
      </c>
      <c r="L5" s="76">
        <v>17766</v>
      </c>
      <c r="M5" s="17">
        <v>56.32</v>
      </c>
      <c r="N5" s="76">
        <v>19251</v>
      </c>
      <c r="O5" s="17">
        <v>59.78</v>
      </c>
      <c r="P5" s="92">
        <v>19803</v>
      </c>
      <c r="Q5" s="17">
        <v>61.83</v>
      </c>
      <c r="R5" s="92">
        <v>18981</v>
      </c>
      <c r="S5" s="17">
        <v>60.45</v>
      </c>
      <c r="T5" s="76">
        <v>11246</v>
      </c>
      <c r="U5" s="17">
        <v>38.61</v>
      </c>
      <c r="V5" s="76">
        <v>8795</v>
      </c>
      <c r="W5" s="17">
        <f>IFERROR(V5/V$4*100,"-")</f>
        <v>31.490565362168354</v>
      </c>
    </row>
    <row r="6" spans="1:23" s="1" customFormat="1" ht="18.95" customHeight="1">
      <c r="A6" s="459"/>
      <c r="B6" s="448" t="s">
        <v>507</v>
      </c>
      <c r="C6" s="449"/>
      <c r="D6" s="52">
        <v>15728</v>
      </c>
      <c r="E6" s="90">
        <v>42.44</v>
      </c>
      <c r="F6" s="52">
        <v>15225</v>
      </c>
      <c r="G6" s="90">
        <v>45.49</v>
      </c>
      <c r="H6" s="52">
        <v>17215</v>
      </c>
      <c r="I6" s="90">
        <v>49.79</v>
      </c>
      <c r="J6" s="52">
        <v>16938</v>
      </c>
      <c r="K6" s="90">
        <v>49.95</v>
      </c>
      <c r="L6" s="76">
        <v>16733</v>
      </c>
      <c r="M6" s="17">
        <v>53.05</v>
      </c>
      <c r="N6" s="76">
        <v>18106</v>
      </c>
      <c r="O6" s="17">
        <v>56.22</v>
      </c>
      <c r="P6" s="92">
        <v>18676</v>
      </c>
      <c r="Q6" s="17">
        <v>58.31</v>
      </c>
      <c r="R6" s="92">
        <v>17978</v>
      </c>
      <c r="S6" s="17">
        <v>57.26</v>
      </c>
      <c r="T6" s="76">
        <v>10599</v>
      </c>
      <c r="U6" s="17">
        <v>36.39</v>
      </c>
      <c r="V6" s="76">
        <v>8109</v>
      </c>
      <c r="W6" s="17">
        <f t="shared" ref="W6:W31" si="0">IFERROR(V6/V$4*100,"-")</f>
        <v>29.034337068996386</v>
      </c>
    </row>
    <row r="7" spans="1:23" s="1" customFormat="1" ht="18.95" customHeight="1">
      <c r="A7" s="459"/>
      <c r="B7" s="448" t="s">
        <v>508</v>
      </c>
      <c r="C7" s="449"/>
      <c r="D7" s="52">
        <v>1748</v>
      </c>
      <c r="E7" s="90">
        <v>4.72</v>
      </c>
      <c r="F7" s="52">
        <v>1770</v>
      </c>
      <c r="G7" s="90">
        <v>5.29</v>
      </c>
      <c r="H7" s="52">
        <v>1425</v>
      </c>
      <c r="I7" s="90">
        <v>4.12</v>
      </c>
      <c r="J7" s="52">
        <v>1190</v>
      </c>
      <c r="K7" s="90">
        <v>3.51</v>
      </c>
      <c r="L7" s="76">
        <v>1033</v>
      </c>
      <c r="M7" s="17">
        <v>3.27</v>
      </c>
      <c r="N7" s="76">
        <v>1145</v>
      </c>
      <c r="O7" s="17">
        <v>3.56</v>
      </c>
      <c r="P7" s="92">
        <v>1127</v>
      </c>
      <c r="Q7" s="17">
        <v>3.52</v>
      </c>
      <c r="R7" s="92">
        <v>1003</v>
      </c>
      <c r="S7" s="17">
        <v>3.19</v>
      </c>
      <c r="T7" s="76">
        <v>647</v>
      </c>
      <c r="U7" s="17">
        <v>2.2200000000000002</v>
      </c>
      <c r="V7" s="76">
        <v>686</v>
      </c>
      <c r="W7" s="17">
        <f t="shared" si="0"/>
        <v>2.4562282931719714</v>
      </c>
    </row>
    <row r="8" spans="1:23" s="1" customFormat="1" ht="18.75" customHeight="1">
      <c r="A8" s="455" t="s">
        <v>509</v>
      </c>
      <c r="B8" s="451" t="s">
        <v>510</v>
      </c>
      <c r="C8" s="452"/>
      <c r="D8" s="52">
        <v>13350</v>
      </c>
      <c r="E8" s="90">
        <v>36.020000000000003</v>
      </c>
      <c r="F8" s="52">
        <v>11716</v>
      </c>
      <c r="G8" s="90">
        <v>35.01</v>
      </c>
      <c r="H8" s="52">
        <v>10733</v>
      </c>
      <c r="I8" s="90">
        <v>31.04</v>
      </c>
      <c r="J8" s="52">
        <v>10138</v>
      </c>
      <c r="K8" s="90">
        <v>29.89</v>
      </c>
      <c r="L8" s="76">
        <v>8575</v>
      </c>
      <c r="M8" s="17">
        <v>27.19</v>
      </c>
      <c r="N8" s="76">
        <v>8350</v>
      </c>
      <c r="O8" s="17">
        <v>25.93</v>
      </c>
      <c r="P8" s="92">
        <v>8440</v>
      </c>
      <c r="Q8" s="17">
        <v>26.35</v>
      </c>
      <c r="R8" s="92">
        <v>7487</v>
      </c>
      <c r="S8" s="17">
        <v>23.85</v>
      </c>
      <c r="T8" s="76">
        <v>5916</v>
      </c>
      <c r="U8" s="17">
        <v>20.309999999999999</v>
      </c>
      <c r="V8" s="76">
        <v>4884</v>
      </c>
      <c r="W8" s="17">
        <f t="shared" si="0"/>
        <v>17.487199684915321</v>
      </c>
    </row>
    <row r="9" spans="1:23" s="1" customFormat="1" ht="18.75" customHeight="1">
      <c r="A9" s="455"/>
      <c r="B9" s="455" t="s">
        <v>511</v>
      </c>
      <c r="C9" s="381" t="s">
        <v>512</v>
      </c>
      <c r="D9" s="52">
        <v>11168</v>
      </c>
      <c r="E9" s="90">
        <v>30.14</v>
      </c>
      <c r="F9" s="52">
        <v>9852</v>
      </c>
      <c r="G9" s="90">
        <v>29.44</v>
      </c>
      <c r="H9" s="52">
        <v>9098</v>
      </c>
      <c r="I9" s="90">
        <v>26.31</v>
      </c>
      <c r="J9" s="52">
        <v>8695</v>
      </c>
      <c r="K9" s="90">
        <v>25.64</v>
      </c>
      <c r="L9" s="76">
        <v>7220</v>
      </c>
      <c r="M9" s="17">
        <v>22.89</v>
      </c>
      <c r="N9" s="76">
        <v>7101</v>
      </c>
      <c r="O9" s="17">
        <v>22.05</v>
      </c>
      <c r="P9" s="92">
        <v>7370</v>
      </c>
      <c r="Q9" s="17">
        <v>23.01</v>
      </c>
      <c r="R9" s="92">
        <v>6605</v>
      </c>
      <c r="S9" s="17">
        <v>21.04</v>
      </c>
      <c r="T9" s="76">
        <v>5081</v>
      </c>
      <c r="U9" s="17">
        <v>17.440000000000001</v>
      </c>
      <c r="V9" s="76">
        <v>4193</v>
      </c>
      <c r="W9" s="17">
        <f t="shared" si="0"/>
        <v>15.013068853163377</v>
      </c>
    </row>
    <row r="10" spans="1:23" s="1" customFormat="1" ht="18.75" customHeight="1">
      <c r="A10" s="455"/>
      <c r="B10" s="455"/>
      <c r="C10" s="368" t="s">
        <v>513</v>
      </c>
      <c r="D10" s="52">
        <v>7166</v>
      </c>
      <c r="E10" s="90">
        <v>19.34</v>
      </c>
      <c r="F10" s="52">
        <v>6704</v>
      </c>
      <c r="G10" s="90">
        <v>20.03</v>
      </c>
      <c r="H10" s="52">
        <v>6165</v>
      </c>
      <c r="I10" s="90">
        <v>17.829999999999998</v>
      </c>
      <c r="J10" s="52">
        <v>6298</v>
      </c>
      <c r="K10" s="90">
        <v>18.57</v>
      </c>
      <c r="L10" s="76">
        <v>5361</v>
      </c>
      <c r="M10" s="17">
        <v>17</v>
      </c>
      <c r="N10" s="76">
        <v>5110</v>
      </c>
      <c r="O10" s="17">
        <v>15.87</v>
      </c>
      <c r="P10" s="92">
        <v>5142</v>
      </c>
      <c r="Q10" s="17">
        <v>16.05</v>
      </c>
      <c r="R10" s="92">
        <v>4508</v>
      </c>
      <c r="S10" s="17">
        <v>14.36</v>
      </c>
      <c r="T10" s="76">
        <v>3611</v>
      </c>
      <c r="U10" s="17">
        <v>12.4</v>
      </c>
      <c r="V10" s="76">
        <v>3058</v>
      </c>
      <c r="W10" s="17">
        <f t="shared" si="0"/>
        <v>10.949192595510043</v>
      </c>
    </row>
    <row r="11" spans="1:23" s="1" customFormat="1" ht="18.75" customHeight="1">
      <c r="A11" s="455"/>
      <c r="B11" s="455"/>
      <c r="C11" s="368" t="s">
        <v>514</v>
      </c>
      <c r="D11" s="52">
        <v>3281</v>
      </c>
      <c r="E11" s="90">
        <v>8.85</v>
      </c>
      <c r="F11" s="52">
        <v>2560</v>
      </c>
      <c r="G11" s="90">
        <v>7.65</v>
      </c>
      <c r="H11" s="52">
        <v>2243</v>
      </c>
      <c r="I11" s="90">
        <v>6.49</v>
      </c>
      <c r="J11" s="52">
        <v>1788</v>
      </c>
      <c r="K11" s="90">
        <v>5.27</v>
      </c>
      <c r="L11" s="76">
        <v>1411</v>
      </c>
      <c r="M11" s="17">
        <v>4.47</v>
      </c>
      <c r="N11" s="76">
        <v>1501</v>
      </c>
      <c r="O11" s="17">
        <v>4.66</v>
      </c>
      <c r="P11" s="92">
        <v>1720</v>
      </c>
      <c r="Q11" s="17">
        <v>5.37</v>
      </c>
      <c r="R11" s="92">
        <v>1812</v>
      </c>
      <c r="S11" s="17">
        <v>5.77</v>
      </c>
      <c r="T11" s="76">
        <v>1304</v>
      </c>
      <c r="U11" s="17">
        <v>4.4800000000000004</v>
      </c>
      <c r="V11" s="76">
        <v>979</v>
      </c>
      <c r="W11" s="17">
        <f t="shared" si="0"/>
        <v>3.505317053958251</v>
      </c>
    </row>
    <row r="12" spans="1:23" s="1" customFormat="1" ht="18.75" customHeight="1">
      <c r="A12" s="455"/>
      <c r="B12" s="455"/>
      <c r="C12" s="368" t="s">
        <v>515</v>
      </c>
      <c r="D12" s="52">
        <v>214</v>
      </c>
      <c r="E12" s="90">
        <v>0.57999999999999996</v>
      </c>
      <c r="F12" s="52">
        <v>160</v>
      </c>
      <c r="G12" s="90">
        <v>0.48</v>
      </c>
      <c r="H12" s="52">
        <v>201</v>
      </c>
      <c r="I12" s="90">
        <v>0.57999999999999996</v>
      </c>
      <c r="J12" s="52">
        <v>145</v>
      </c>
      <c r="K12" s="90">
        <v>0.43</v>
      </c>
      <c r="L12" s="76">
        <v>131</v>
      </c>
      <c r="M12" s="17">
        <v>0.42</v>
      </c>
      <c r="N12" s="76">
        <v>127</v>
      </c>
      <c r="O12" s="17">
        <v>0.39</v>
      </c>
      <c r="P12" s="92">
        <v>127</v>
      </c>
      <c r="Q12" s="17">
        <v>0.4</v>
      </c>
      <c r="R12" s="92">
        <v>145</v>
      </c>
      <c r="S12" s="17">
        <v>0.46</v>
      </c>
      <c r="T12" s="76">
        <v>115</v>
      </c>
      <c r="U12" s="17">
        <v>0.39</v>
      </c>
      <c r="V12" s="76">
        <v>110</v>
      </c>
      <c r="W12" s="17">
        <f t="shared" si="0"/>
        <v>0.39385584875935409</v>
      </c>
    </row>
    <row r="13" spans="1:23" s="1" customFormat="1" ht="18.75" customHeight="1">
      <c r="A13" s="455"/>
      <c r="B13" s="455"/>
      <c r="C13" s="368" t="s">
        <v>516</v>
      </c>
      <c r="D13" s="52">
        <v>21</v>
      </c>
      <c r="E13" s="90">
        <v>0.06</v>
      </c>
      <c r="F13" s="52">
        <v>12</v>
      </c>
      <c r="G13" s="90">
        <v>0.04</v>
      </c>
      <c r="H13" s="52">
        <v>24</v>
      </c>
      <c r="I13" s="90">
        <v>7.0000000000000007E-2</v>
      </c>
      <c r="J13" s="52">
        <v>24</v>
      </c>
      <c r="K13" s="90">
        <v>7.0000000000000007E-2</v>
      </c>
      <c r="L13" s="76">
        <v>23</v>
      </c>
      <c r="M13" s="17">
        <v>7.0000000000000007E-2</v>
      </c>
      <c r="N13" s="76">
        <v>21</v>
      </c>
      <c r="O13" s="17">
        <v>7.0000000000000007E-2</v>
      </c>
      <c r="P13" s="92">
        <v>11</v>
      </c>
      <c r="Q13" s="17">
        <v>0.03</v>
      </c>
      <c r="R13" s="92">
        <v>16</v>
      </c>
      <c r="S13" s="17">
        <v>0.05</v>
      </c>
      <c r="T13" s="76">
        <v>7</v>
      </c>
      <c r="U13" s="17">
        <v>0.02</v>
      </c>
      <c r="V13" s="76">
        <v>17</v>
      </c>
      <c r="W13" s="17">
        <f t="shared" si="0"/>
        <v>6.0868631171900174E-2</v>
      </c>
    </row>
    <row r="14" spans="1:23" s="1" customFormat="1" ht="18.75" customHeight="1">
      <c r="A14" s="455"/>
      <c r="B14" s="455"/>
      <c r="C14" s="368" t="s">
        <v>517</v>
      </c>
      <c r="D14" s="52">
        <v>486</v>
      </c>
      <c r="E14" s="90">
        <v>1.31</v>
      </c>
      <c r="F14" s="52">
        <v>416</v>
      </c>
      <c r="G14" s="90">
        <v>1.24</v>
      </c>
      <c r="H14" s="52">
        <v>465</v>
      </c>
      <c r="I14" s="90">
        <v>1.34</v>
      </c>
      <c r="J14" s="52">
        <v>440</v>
      </c>
      <c r="K14" s="90">
        <v>1.3</v>
      </c>
      <c r="L14" s="76">
        <v>294</v>
      </c>
      <c r="M14" s="17">
        <v>0.93</v>
      </c>
      <c r="N14" s="76">
        <v>342</v>
      </c>
      <c r="O14" s="17">
        <v>1.06</v>
      </c>
      <c r="P14" s="92">
        <v>370</v>
      </c>
      <c r="Q14" s="17">
        <v>1.1599999999999999</v>
      </c>
      <c r="R14" s="92">
        <v>124</v>
      </c>
      <c r="S14" s="17">
        <v>0.39</v>
      </c>
      <c r="T14" s="76">
        <v>44</v>
      </c>
      <c r="U14" s="17">
        <v>0.15</v>
      </c>
      <c r="V14" s="76">
        <v>29</v>
      </c>
      <c r="W14" s="17">
        <f t="shared" si="0"/>
        <v>0.10383472376382971</v>
      </c>
    </row>
    <row r="15" spans="1:23" s="1" customFormat="1" ht="18.75" customHeight="1">
      <c r="A15" s="455"/>
      <c r="B15" s="455" t="s">
        <v>518</v>
      </c>
      <c r="C15" s="381" t="s">
        <v>519</v>
      </c>
      <c r="D15" s="52">
        <v>2182</v>
      </c>
      <c r="E15" s="90">
        <v>5.89</v>
      </c>
      <c r="F15" s="52">
        <v>1864</v>
      </c>
      <c r="G15" s="90">
        <v>5.57</v>
      </c>
      <c r="H15" s="52">
        <v>1635</v>
      </c>
      <c r="I15" s="90">
        <v>4.7300000000000004</v>
      </c>
      <c r="J15" s="52">
        <v>1443</v>
      </c>
      <c r="K15" s="90">
        <v>4.26</v>
      </c>
      <c r="L15" s="76">
        <v>1355</v>
      </c>
      <c r="M15" s="17">
        <v>4.3</v>
      </c>
      <c r="N15" s="76">
        <v>1249</v>
      </c>
      <c r="O15" s="17">
        <v>3.88</v>
      </c>
      <c r="P15" s="92">
        <v>1070</v>
      </c>
      <c r="Q15" s="17">
        <v>3.34</v>
      </c>
      <c r="R15" s="92">
        <v>882</v>
      </c>
      <c r="S15" s="17">
        <v>2.81</v>
      </c>
      <c r="T15" s="76">
        <v>835</v>
      </c>
      <c r="U15" s="17">
        <v>2.87</v>
      </c>
      <c r="V15" s="76">
        <v>691</v>
      </c>
      <c r="W15" s="17">
        <f t="shared" si="0"/>
        <v>2.4741308317519426</v>
      </c>
    </row>
    <row r="16" spans="1:23" s="1" customFormat="1" ht="18.75" customHeight="1">
      <c r="A16" s="455"/>
      <c r="B16" s="455"/>
      <c r="C16" s="368" t="s">
        <v>520</v>
      </c>
      <c r="D16" s="52">
        <v>1577</v>
      </c>
      <c r="E16" s="90">
        <v>4.26</v>
      </c>
      <c r="F16" s="52">
        <v>1501</v>
      </c>
      <c r="G16" s="90">
        <v>4.4800000000000004</v>
      </c>
      <c r="H16" s="52">
        <v>1304</v>
      </c>
      <c r="I16" s="90">
        <v>3.77</v>
      </c>
      <c r="J16" s="52">
        <v>1110</v>
      </c>
      <c r="K16" s="90">
        <v>3.27</v>
      </c>
      <c r="L16" s="76">
        <v>1057</v>
      </c>
      <c r="M16" s="17">
        <v>3.35</v>
      </c>
      <c r="N16" s="76">
        <v>958</v>
      </c>
      <c r="O16" s="17">
        <v>2.97</v>
      </c>
      <c r="P16" s="92">
        <v>832</v>
      </c>
      <c r="Q16" s="17">
        <v>2.6</v>
      </c>
      <c r="R16" s="92">
        <v>702</v>
      </c>
      <c r="S16" s="17">
        <v>2.2400000000000002</v>
      </c>
      <c r="T16" s="76">
        <v>649</v>
      </c>
      <c r="U16" s="17">
        <v>2.23</v>
      </c>
      <c r="V16" s="76">
        <v>505</v>
      </c>
      <c r="W16" s="17">
        <f t="shared" si="0"/>
        <v>1.8081563965770346</v>
      </c>
    </row>
    <row r="17" spans="1:25" s="1" customFormat="1" ht="18.75" customHeight="1">
      <c r="A17" s="455"/>
      <c r="B17" s="455"/>
      <c r="C17" s="368" t="s">
        <v>514</v>
      </c>
      <c r="D17" s="52">
        <v>388</v>
      </c>
      <c r="E17" s="90">
        <v>1.05</v>
      </c>
      <c r="F17" s="52">
        <v>255</v>
      </c>
      <c r="G17" s="90">
        <v>0.76</v>
      </c>
      <c r="H17" s="52">
        <v>215</v>
      </c>
      <c r="I17" s="90">
        <v>0.62</v>
      </c>
      <c r="J17" s="52">
        <v>212</v>
      </c>
      <c r="K17" s="90">
        <v>0.63</v>
      </c>
      <c r="L17" s="76">
        <v>158</v>
      </c>
      <c r="M17" s="17">
        <v>0.5</v>
      </c>
      <c r="N17" s="76">
        <v>167</v>
      </c>
      <c r="O17" s="17">
        <v>0.52</v>
      </c>
      <c r="P17" s="92">
        <v>151</v>
      </c>
      <c r="Q17" s="17">
        <v>0.47</v>
      </c>
      <c r="R17" s="92">
        <v>128</v>
      </c>
      <c r="S17" s="17">
        <v>0.41</v>
      </c>
      <c r="T17" s="76">
        <v>127</v>
      </c>
      <c r="U17" s="17">
        <v>0.44</v>
      </c>
      <c r="V17" s="76">
        <v>128</v>
      </c>
      <c r="W17" s="17">
        <f t="shared" si="0"/>
        <v>0.45830498764724836</v>
      </c>
    </row>
    <row r="18" spans="1:25" s="1" customFormat="1" ht="18.75" customHeight="1">
      <c r="A18" s="455"/>
      <c r="B18" s="455"/>
      <c r="C18" s="368" t="s">
        <v>521</v>
      </c>
      <c r="D18" s="52">
        <v>130</v>
      </c>
      <c r="E18" s="90">
        <v>0.35</v>
      </c>
      <c r="F18" s="52">
        <v>63</v>
      </c>
      <c r="G18" s="90">
        <v>0.19</v>
      </c>
      <c r="H18" s="52">
        <v>65</v>
      </c>
      <c r="I18" s="90">
        <v>0.19</v>
      </c>
      <c r="J18" s="52">
        <v>73</v>
      </c>
      <c r="K18" s="90">
        <v>0.22</v>
      </c>
      <c r="L18" s="76">
        <v>88</v>
      </c>
      <c r="M18" s="17">
        <v>0.28000000000000003</v>
      </c>
      <c r="N18" s="76">
        <v>87</v>
      </c>
      <c r="O18" s="17">
        <v>0.27</v>
      </c>
      <c r="P18" s="92">
        <v>50</v>
      </c>
      <c r="Q18" s="17">
        <v>0.16</v>
      </c>
      <c r="R18" s="92">
        <v>45</v>
      </c>
      <c r="S18" s="17">
        <v>0.14000000000000001</v>
      </c>
      <c r="T18" s="76">
        <v>50</v>
      </c>
      <c r="U18" s="17">
        <v>0.17</v>
      </c>
      <c r="V18" s="76">
        <v>45</v>
      </c>
      <c r="W18" s="17">
        <f t="shared" si="0"/>
        <v>0.16112284721973574</v>
      </c>
    </row>
    <row r="19" spans="1:25" s="1" customFormat="1" ht="18.75" customHeight="1">
      <c r="A19" s="455"/>
      <c r="B19" s="455"/>
      <c r="C19" s="368" t="s">
        <v>522</v>
      </c>
      <c r="D19" s="52">
        <v>2</v>
      </c>
      <c r="E19" s="90">
        <v>0.01</v>
      </c>
      <c r="F19" s="52">
        <v>2</v>
      </c>
      <c r="G19" s="90">
        <v>0.01</v>
      </c>
      <c r="H19" s="52">
        <v>5</v>
      </c>
      <c r="I19" s="90">
        <v>0.01</v>
      </c>
      <c r="J19" s="52">
        <v>8</v>
      </c>
      <c r="K19" s="90">
        <v>0.02</v>
      </c>
      <c r="L19" s="76">
        <v>9</v>
      </c>
      <c r="M19" s="17">
        <v>0.03</v>
      </c>
      <c r="N19" s="76">
        <v>8</v>
      </c>
      <c r="O19" s="17">
        <v>0.02</v>
      </c>
      <c r="P19" s="92">
        <v>9</v>
      </c>
      <c r="Q19" s="17">
        <v>0.03</v>
      </c>
      <c r="R19" s="92">
        <v>3</v>
      </c>
      <c r="S19" s="17">
        <v>0.01</v>
      </c>
      <c r="T19" s="76">
        <v>4</v>
      </c>
      <c r="U19" s="17">
        <v>0.01</v>
      </c>
      <c r="V19" s="76">
        <v>0</v>
      </c>
      <c r="W19" s="17">
        <f t="shared" si="0"/>
        <v>0</v>
      </c>
    </row>
    <row r="20" spans="1:25" s="1" customFormat="1" ht="18.75" customHeight="1">
      <c r="A20" s="455"/>
      <c r="B20" s="455"/>
      <c r="C20" s="368" t="s">
        <v>523</v>
      </c>
      <c r="D20" s="52">
        <v>85</v>
      </c>
      <c r="E20" s="90">
        <v>0.23</v>
      </c>
      <c r="F20" s="52">
        <v>43</v>
      </c>
      <c r="G20" s="90">
        <v>0.13</v>
      </c>
      <c r="H20" s="52">
        <v>46</v>
      </c>
      <c r="I20" s="90">
        <v>0.13</v>
      </c>
      <c r="J20" s="52">
        <v>40</v>
      </c>
      <c r="K20" s="90">
        <v>0.12</v>
      </c>
      <c r="L20" s="76">
        <v>43</v>
      </c>
      <c r="M20" s="17">
        <v>0.14000000000000001</v>
      </c>
      <c r="N20" s="76">
        <v>29</v>
      </c>
      <c r="O20" s="17">
        <v>0.09</v>
      </c>
      <c r="P20" s="92">
        <v>28</v>
      </c>
      <c r="Q20" s="17">
        <v>0.09</v>
      </c>
      <c r="R20" s="92">
        <v>4</v>
      </c>
      <c r="S20" s="17">
        <v>0.01</v>
      </c>
      <c r="T20" s="76">
        <v>5</v>
      </c>
      <c r="U20" s="17">
        <v>0.02</v>
      </c>
      <c r="V20" s="76">
        <v>13</v>
      </c>
      <c r="W20" s="17">
        <f t="shared" si="0"/>
        <v>4.6546600307923659E-2</v>
      </c>
    </row>
    <row r="21" spans="1:25" s="1" customFormat="1" ht="18.75" customHeight="1">
      <c r="A21" s="455" t="s">
        <v>524</v>
      </c>
      <c r="B21" s="451" t="s">
        <v>525</v>
      </c>
      <c r="C21" s="452"/>
      <c r="D21" s="128" t="s">
        <v>68</v>
      </c>
      <c r="E21" s="35" t="s">
        <v>68</v>
      </c>
      <c r="F21" s="128" t="s">
        <v>68</v>
      </c>
      <c r="G21" s="35" t="s">
        <v>68</v>
      </c>
      <c r="H21" s="128" t="s">
        <v>68</v>
      </c>
      <c r="I21" s="35" t="s">
        <v>68</v>
      </c>
      <c r="J21" s="128" t="s">
        <v>68</v>
      </c>
      <c r="K21" s="35" t="s">
        <v>68</v>
      </c>
      <c r="L21" s="128" t="s">
        <v>68</v>
      </c>
      <c r="M21" s="35" t="s">
        <v>68</v>
      </c>
      <c r="N21" s="128" t="s">
        <v>68</v>
      </c>
      <c r="O21" s="35" t="s">
        <v>68</v>
      </c>
      <c r="P21" s="128" t="s">
        <v>68</v>
      </c>
      <c r="Q21" s="35" t="s">
        <v>68</v>
      </c>
      <c r="R21" s="128">
        <v>2072</v>
      </c>
      <c r="S21" s="35">
        <v>6.6</v>
      </c>
      <c r="T21" s="76">
        <v>9610</v>
      </c>
      <c r="U21" s="35">
        <v>32.99</v>
      </c>
      <c r="V21" s="76">
        <v>12187</v>
      </c>
      <c r="W21" s="17">
        <f t="shared" si="0"/>
        <v>43.635647534820436</v>
      </c>
    </row>
    <row r="22" spans="1:25" s="1" customFormat="1" ht="18.75" customHeight="1">
      <c r="A22" s="455"/>
      <c r="B22" s="448" t="s">
        <v>526</v>
      </c>
      <c r="C22" s="449"/>
      <c r="D22" s="128" t="s">
        <v>68</v>
      </c>
      <c r="E22" s="35" t="s">
        <v>68</v>
      </c>
      <c r="F22" s="128" t="s">
        <v>68</v>
      </c>
      <c r="G22" s="35" t="s">
        <v>68</v>
      </c>
      <c r="H22" s="128" t="s">
        <v>68</v>
      </c>
      <c r="I22" s="35" t="s">
        <v>68</v>
      </c>
      <c r="J22" s="128" t="s">
        <v>68</v>
      </c>
      <c r="K22" s="35" t="s">
        <v>68</v>
      </c>
      <c r="L22" s="128" t="s">
        <v>68</v>
      </c>
      <c r="M22" s="35" t="s">
        <v>68</v>
      </c>
      <c r="N22" s="128" t="s">
        <v>68</v>
      </c>
      <c r="O22" s="35" t="s">
        <v>68</v>
      </c>
      <c r="P22" s="128" t="s">
        <v>68</v>
      </c>
      <c r="Q22" s="35" t="s">
        <v>68</v>
      </c>
      <c r="R22" s="128">
        <v>1637</v>
      </c>
      <c r="S22" s="35">
        <v>5.21</v>
      </c>
      <c r="T22" s="76">
        <v>8975</v>
      </c>
      <c r="U22" s="35">
        <v>30.81</v>
      </c>
      <c r="V22" s="76">
        <v>11477</v>
      </c>
      <c r="W22" s="17">
        <f t="shared" ref="W22:W27" si="1">IFERROR(V22/V$4*100,"-")</f>
        <v>41.093487056464603</v>
      </c>
      <c r="X22" s="34"/>
      <c r="Y22" s="34"/>
    </row>
    <row r="23" spans="1:25" s="1" customFormat="1" ht="18.75" customHeight="1">
      <c r="A23" s="455"/>
      <c r="B23" s="448" t="s">
        <v>527</v>
      </c>
      <c r="C23" s="449"/>
      <c r="D23" s="128" t="s">
        <v>68</v>
      </c>
      <c r="E23" s="35" t="s">
        <v>68</v>
      </c>
      <c r="F23" s="128" t="s">
        <v>68</v>
      </c>
      <c r="G23" s="35" t="s">
        <v>68</v>
      </c>
      <c r="H23" s="128" t="s">
        <v>68</v>
      </c>
      <c r="I23" s="35" t="s">
        <v>68</v>
      </c>
      <c r="J23" s="128" t="s">
        <v>68</v>
      </c>
      <c r="K23" s="35" t="s">
        <v>68</v>
      </c>
      <c r="L23" s="128" t="s">
        <v>68</v>
      </c>
      <c r="M23" s="35" t="s">
        <v>68</v>
      </c>
      <c r="N23" s="128" t="s">
        <v>68</v>
      </c>
      <c r="O23" s="35" t="s">
        <v>68</v>
      </c>
      <c r="P23" s="128" t="s">
        <v>68</v>
      </c>
      <c r="Q23" s="35" t="s">
        <v>68</v>
      </c>
      <c r="R23" s="128">
        <v>249</v>
      </c>
      <c r="S23" s="35">
        <v>0.79</v>
      </c>
      <c r="T23" s="76">
        <v>293</v>
      </c>
      <c r="U23" s="35">
        <v>1.01</v>
      </c>
      <c r="V23" s="76">
        <v>274</v>
      </c>
      <c r="W23" s="17">
        <f t="shared" si="1"/>
        <v>0.98105911418239111</v>
      </c>
      <c r="X23" s="34"/>
      <c r="Y23" s="34"/>
    </row>
    <row r="24" spans="1:25" s="1" customFormat="1" ht="18.75" customHeight="1">
      <c r="A24" s="455"/>
      <c r="B24" s="448" t="s">
        <v>528</v>
      </c>
      <c r="C24" s="449"/>
      <c r="D24" s="128" t="s">
        <v>68</v>
      </c>
      <c r="E24" s="35" t="s">
        <v>68</v>
      </c>
      <c r="F24" s="128" t="s">
        <v>68</v>
      </c>
      <c r="G24" s="35" t="s">
        <v>68</v>
      </c>
      <c r="H24" s="128" t="s">
        <v>68</v>
      </c>
      <c r="I24" s="35" t="s">
        <v>68</v>
      </c>
      <c r="J24" s="128" t="s">
        <v>68</v>
      </c>
      <c r="K24" s="35" t="s">
        <v>68</v>
      </c>
      <c r="L24" s="128" t="s">
        <v>68</v>
      </c>
      <c r="M24" s="35" t="s">
        <v>68</v>
      </c>
      <c r="N24" s="128" t="s">
        <v>68</v>
      </c>
      <c r="O24" s="35" t="s">
        <v>68</v>
      </c>
      <c r="P24" s="128" t="s">
        <v>68</v>
      </c>
      <c r="Q24" s="35" t="s">
        <v>68</v>
      </c>
      <c r="R24" s="128">
        <v>39</v>
      </c>
      <c r="S24" s="35">
        <v>0.12</v>
      </c>
      <c r="T24" s="76">
        <v>119</v>
      </c>
      <c r="U24" s="35">
        <v>0.41</v>
      </c>
      <c r="V24" s="76">
        <v>190</v>
      </c>
      <c r="W24" s="17">
        <f t="shared" si="1"/>
        <v>0.68029646603888438</v>
      </c>
      <c r="X24" s="34"/>
      <c r="Y24" s="34"/>
    </row>
    <row r="25" spans="1:25" s="1" customFormat="1" ht="18.75" customHeight="1">
      <c r="A25" s="455"/>
      <c r="B25" s="448" t="s">
        <v>529</v>
      </c>
      <c r="C25" s="449"/>
      <c r="D25" s="128" t="s">
        <v>68</v>
      </c>
      <c r="E25" s="35" t="s">
        <v>68</v>
      </c>
      <c r="F25" s="128" t="s">
        <v>68</v>
      </c>
      <c r="G25" s="35" t="s">
        <v>68</v>
      </c>
      <c r="H25" s="128" t="s">
        <v>68</v>
      </c>
      <c r="I25" s="35" t="s">
        <v>68</v>
      </c>
      <c r="J25" s="128" t="s">
        <v>68</v>
      </c>
      <c r="K25" s="35" t="s">
        <v>68</v>
      </c>
      <c r="L25" s="128" t="s">
        <v>68</v>
      </c>
      <c r="M25" s="35" t="s">
        <v>68</v>
      </c>
      <c r="N25" s="128" t="s">
        <v>68</v>
      </c>
      <c r="O25" s="35" t="s">
        <v>68</v>
      </c>
      <c r="P25" s="128" t="s">
        <v>68</v>
      </c>
      <c r="Q25" s="35" t="s">
        <v>68</v>
      </c>
      <c r="R25" s="128">
        <v>84</v>
      </c>
      <c r="S25" s="35">
        <v>0.27</v>
      </c>
      <c r="T25" s="76">
        <v>124</v>
      </c>
      <c r="U25" s="35">
        <v>0.43</v>
      </c>
      <c r="V25" s="76">
        <v>124</v>
      </c>
      <c r="W25" s="17">
        <f t="shared" si="1"/>
        <v>0.44398295678327188</v>
      </c>
      <c r="X25" s="34"/>
      <c r="Y25" s="34"/>
    </row>
    <row r="26" spans="1:25" s="1" customFormat="1" ht="18.75" customHeight="1">
      <c r="A26" s="455"/>
      <c r="B26" s="448" t="s">
        <v>530</v>
      </c>
      <c r="C26" s="449"/>
      <c r="D26" s="128" t="s">
        <v>68</v>
      </c>
      <c r="E26" s="35" t="s">
        <v>68</v>
      </c>
      <c r="F26" s="128" t="s">
        <v>68</v>
      </c>
      <c r="G26" s="35" t="s">
        <v>68</v>
      </c>
      <c r="H26" s="128" t="s">
        <v>68</v>
      </c>
      <c r="I26" s="35" t="s">
        <v>68</v>
      </c>
      <c r="J26" s="128" t="s">
        <v>68</v>
      </c>
      <c r="K26" s="35" t="s">
        <v>68</v>
      </c>
      <c r="L26" s="128" t="s">
        <v>68</v>
      </c>
      <c r="M26" s="35" t="s">
        <v>68</v>
      </c>
      <c r="N26" s="128" t="s">
        <v>68</v>
      </c>
      <c r="O26" s="35" t="s">
        <v>68</v>
      </c>
      <c r="P26" s="128" t="s">
        <v>68</v>
      </c>
      <c r="Q26" s="35" t="s">
        <v>68</v>
      </c>
      <c r="R26" s="128">
        <v>52</v>
      </c>
      <c r="S26" s="35">
        <v>0.17</v>
      </c>
      <c r="T26" s="76">
        <v>90</v>
      </c>
      <c r="U26" s="35">
        <v>0.31</v>
      </c>
      <c r="V26" s="76">
        <v>120</v>
      </c>
      <c r="W26" s="17">
        <f t="shared" si="1"/>
        <v>0.42966092591929533</v>
      </c>
      <c r="X26" s="34"/>
      <c r="Y26" s="34"/>
    </row>
    <row r="27" spans="1:25" s="1" customFormat="1" ht="18.75" customHeight="1">
      <c r="A27" s="455"/>
      <c r="B27" s="448" t="s">
        <v>531</v>
      </c>
      <c r="C27" s="449"/>
      <c r="D27" s="128" t="s">
        <v>68</v>
      </c>
      <c r="E27" s="35" t="s">
        <v>68</v>
      </c>
      <c r="F27" s="128" t="s">
        <v>68</v>
      </c>
      <c r="G27" s="35" t="s">
        <v>68</v>
      </c>
      <c r="H27" s="128" t="s">
        <v>68</v>
      </c>
      <c r="I27" s="35" t="s">
        <v>68</v>
      </c>
      <c r="J27" s="128" t="s">
        <v>68</v>
      </c>
      <c r="K27" s="35" t="s">
        <v>68</v>
      </c>
      <c r="L27" s="128" t="s">
        <v>68</v>
      </c>
      <c r="M27" s="35" t="s">
        <v>68</v>
      </c>
      <c r="N27" s="128" t="s">
        <v>68</v>
      </c>
      <c r="O27" s="35" t="s">
        <v>68</v>
      </c>
      <c r="P27" s="128" t="s">
        <v>68</v>
      </c>
      <c r="Q27" s="35" t="s">
        <v>68</v>
      </c>
      <c r="R27" s="128">
        <v>11</v>
      </c>
      <c r="S27" s="35">
        <v>0.04</v>
      </c>
      <c r="T27" s="76">
        <v>9</v>
      </c>
      <c r="U27" s="35">
        <v>0.03</v>
      </c>
      <c r="V27" s="76">
        <v>2</v>
      </c>
      <c r="W27" s="17">
        <f t="shared" si="1"/>
        <v>7.1610154319882557E-3</v>
      </c>
      <c r="X27" s="34"/>
      <c r="Y27" s="34"/>
    </row>
    <row r="28" spans="1:25" s="1" customFormat="1" ht="18.75" customHeight="1">
      <c r="A28" s="449" t="s">
        <v>532</v>
      </c>
      <c r="B28" s="449"/>
      <c r="C28" s="449"/>
      <c r="D28" s="52">
        <v>3817</v>
      </c>
      <c r="E28" s="90">
        <v>10.3</v>
      </c>
      <c r="F28" s="52">
        <v>3300</v>
      </c>
      <c r="G28" s="90">
        <v>9.86</v>
      </c>
      <c r="H28" s="52">
        <v>3376</v>
      </c>
      <c r="I28" s="90">
        <v>9.76</v>
      </c>
      <c r="J28" s="52">
        <v>3497</v>
      </c>
      <c r="K28" s="90">
        <v>10.31</v>
      </c>
      <c r="L28" s="76">
        <v>3237</v>
      </c>
      <c r="M28" s="17">
        <v>10.26</v>
      </c>
      <c r="N28" s="76">
        <v>2937</v>
      </c>
      <c r="O28" s="17">
        <v>9.1199999999999992</v>
      </c>
      <c r="P28" s="92">
        <v>2336</v>
      </c>
      <c r="Q28" s="17">
        <v>7.29</v>
      </c>
      <c r="R28" s="92">
        <v>1916</v>
      </c>
      <c r="S28" s="17">
        <v>6.1</v>
      </c>
      <c r="T28" s="76">
        <v>1634</v>
      </c>
      <c r="U28" s="17">
        <v>5.61</v>
      </c>
      <c r="V28" s="76">
        <v>1485</v>
      </c>
      <c r="W28" s="17">
        <f t="shared" si="0"/>
        <v>5.3170539582512797</v>
      </c>
    </row>
    <row r="29" spans="1:25" s="1" customFormat="1" ht="18.75" customHeight="1">
      <c r="A29" s="449" t="s">
        <v>533</v>
      </c>
      <c r="B29" s="449"/>
      <c r="C29" s="449"/>
      <c r="D29" s="52">
        <v>1657</v>
      </c>
      <c r="E29" s="90">
        <v>4.47</v>
      </c>
      <c r="F29" s="21">
        <v>1328</v>
      </c>
      <c r="G29" s="90">
        <v>3.97</v>
      </c>
      <c r="H29" s="52">
        <v>1725</v>
      </c>
      <c r="I29" s="90">
        <v>4.99</v>
      </c>
      <c r="J29" s="52">
        <v>2052</v>
      </c>
      <c r="K29" s="90">
        <v>6.05</v>
      </c>
      <c r="L29" s="76">
        <v>1793</v>
      </c>
      <c r="M29" s="17">
        <v>5.68</v>
      </c>
      <c r="N29" s="76">
        <v>1297</v>
      </c>
      <c r="O29" s="17">
        <v>4.03</v>
      </c>
      <c r="P29" s="92">
        <v>1109</v>
      </c>
      <c r="Q29" s="17">
        <v>3.46</v>
      </c>
      <c r="R29" s="92">
        <v>694</v>
      </c>
      <c r="S29" s="17">
        <v>2.21</v>
      </c>
      <c r="T29" s="76">
        <v>610</v>
      </c>
      <c r="U29" s="17">
        <v>2.09</v>
      </c>
      <c r="V29" s="76">
        <v>506</v>
      </c>
      <c r="W29" s="17">
        <f t="shared" si="0"/>
        <v>1.8117369042930289</v>
      </c>
    </row>
    <row r="30" spans="1:25" s="1" customFormat="1" ht="18.75" customHeight="1">
      <c r="A30" s="457" t="s">
        <v>534</v>
      </c>
      <c r="B30" s="457"/>
      <c r="C30" s="457"/>
      <c r="D30" s="52">
        <v>244</v>
      </c>
      <c r="E30" s="90">
        <v>0.66</v>
      </c>
      <c r="F30" s="52">
        <v>113</v>
      </c>
      <c r="G30" s="90">
        <v>0.34</v>
      </c>
      <c r="H30" s="52">
        <v>86</v>
      </c>
      <c r="I30" s="90">
        <v>0.25</v>
      </c>
      <c r="J30" s="52">
        <v>90</v>
      </c>
      <c r="K30" s="90">
        <v>0.27</v>
      </c>
      <c r="L30" s="76">
        <v>146</v>
      </c>
      <c r="M30" s="17">
        <v>0.46</v>
      </c>
      <c r="N30" s="76">
        <v>188</v>
      </c>
      <c r="O30" s="17">
        <v>0.57999999999999996</v>
      </c>
      <c r="P30" s="92">
        <v>202</v>
      </c>
      <c r="Q30" s="17">
        <v>0.63</v>
      </c>
      <c r="R30" s="92">
        <v>81</v>
      </c>
      <c r="S30" s="17">
        <v>0.26</v>
      </c>
      <c r="T30" s="76">
        <v>38</v>
      </c>
      <c r="U30" s="17">
        <v>0.13</v>
      </c>
      <c r="V30" s="76">
        <v>37</v>
      </c>
      <c r="W30" s="17">
        <f t="shared" si="0"/>
        <v>0.13247878549178274</v>
      </c>
    </row>
    <row r="31" spans="1:25" s="1" customFormat="1" ht="18.75" customHeight="1">
      <c r="A31" s="454" t="s">
        <v>535</v>
      </c>
      <c r="B31" s="454"/>
      <c r="C31" s="454"/>
      <c r="D31" s="79">
        <v>515</v>
      </c>
      <c r="E31" s="93">
        <v>1.39</v>
      </c>
      <c r="F31" s="79">
        <v>16</v>
      </c>
      <c r="G31" s="93">
        <v>0.05</v>
      </c>
      <c r="H31" s="79">
        <v>14</v>
      </c>
      <c r="I31" s="93">
        <v>0.04</v>
      </c>
      <c r="J31" s="79">
        <v>8</v>
      </c>
      <c r="K31" s="93">
        <v>0.02</v>
      </c>
      <c r="L31" s="355">
        <v>26</v>
      </c>
      <c r="M31" s="33">
        <v>0.08</v>
      </c>
      <c r="N31" s="355">
        <v>181</v>
      </c>
      <c r="O31" s="33">
        <v>0.56000000000000005</v>
      </c>
      <c r="P31" s="94">
        <v>138</v>
      </c>
      <c r="Q31" s="33">
        <v>0.43</v>
      </c>
      <c r="R31" s="94">
        <v>167</v>
      </c>
      <c r="S31" s="33">
        <v>0.53</v>
      </c>
      <c r="T31" s="355">
        <v>74</v>
      </c>
      <c r="U31" s="33">
        <v>0.25</v>
      </c>
      <c r="V31" s="355">
        <v>35</v>
      </c>
      <c r="W31" s="33">
        <f t="shared" si="0"/>
        <v>0.12531777005979447</v>
      </c>
    </row>
    <row r="32" spans="1:25" s="30" customFormat="1" ht="14.25">
      <c r="A32" s="456" t="s">
        <v>536</v>
      </c>
      <c r="B32" s="456"/>
      <c r="C32" s="456"/>
      <c r="D32" s="456"/>
      <c r="E32" s="31"/>
      <c r="F32" s="32"/>
      <c r="G32" s="31"/>
      <c r="H32" s="32"/>
      <c r="I32" s="31"/>
      <c r="J32" s="32"/>
      <c r="K32" s="31"/>
      <c r="L32" s="32"/>
      <c r="M32" s="31"/>
      <c r="N32" s="32"/>
      <c r="O32" s="31"/>
      <c r="P32" s="32"/>
      <c r="Q32" s="31"/>
      <c r="R32" s="32"/>
      <c r="S32" s="31"/>
      <c r="T32" s="32"/>
      <c r="U32" s="31"/>
      <c r="V32" s="32"/>
      <c r="W32" s="31"/>
    </row>
    <row r="33" spans="1:23" ht="46.5" customHeight="1">
      <c r="A33" s="453" t="s">
        <v>537</v>
      </c>
      <c r="B33" s="453"/>
      <c r="C33" s="453"/>
      <c r="D33" s="453"/>
      <c r="E33" s="453"/>
      <c r="F33" s="453"/>
      <c r="G33" s="453"/>
      <c r="H33" s="453"/>
      <c r="I33" s="453"/>
    </row>
    <row r="34" spans="1:23" s="27" customFormat="1" ht="18.600000000000001" customHeight="1">
      <c r="A34" s="382"/>
      <c r="B34" s="383"/>
      <c r="C34" s="383"/>
      <c r="N34" s="29"/>
      <c r="O34" s="28"/>
      <c r="P34" s="29"/>
      <c r="Q34" s="28"/>
      <c r="R34" s="29"/>
      <c r="S34" s="28"/>
      <c r="T34" s="29"/>
      <c r="U34" s="28"/>
      <c r="V34" s="29"/>
      <c r="W34" s="28"/>
    </row>
    <row r="35" spans="1:23" ht="18.600000000000001" customHeight="1">
      <c r="A35" s="384"/>
      <c r="B35" s="26"/>
      <c r="C35" s="26"/>
      <c r="D35" s="24"/>
      <c r="E35" s="23"/>
      <c r="F35" s="23"/>
      <c r="G35" s="23"/>
      <c r="H35" s="23"/>
      <c r="I35" s="23"/>
      <c r="J35" s="23"/>
      <c r="K35" s="23"/>
      <c r="L35" s="23"/>
      <c r="M35" s="23"/>
      <c r="N35" s="25"/>
    </row>
    <row r="36" spans="1:23" ht="18.600000000000001" customHeight="1">
      <c r="E36" s="22"/>
      <c r="F36" s="22"/>
      <c r="G36" s="22"/>
      <c r="H36" s="22"/>
      <c r="I36" s="22"/>
      <c r="J36" s="22"/>
      <c r="K36" s="22"/>
      <c r="L36" s="22"/>
      <c r="M36" s="22"/>
    </row>
    <row r="37" spans="1:23" ht="18.600000000000001" customHeight="1">
      <c r="D37" s="24"/>
      <c r="E37" s="23"/>
      <c r="F37" s="23"/>
      <c r="G37" s="23"/>
      <c r="H37" s="23"/>
      <c r="I37" s="23"/>
      <c r="J37" s="23"/>
      <c r="K37" s="23"/>
      <c r="L37" s="23"/>
      <c r="M37" s="23"/>
    </row>
    <row r="38" spans="1:23" ht="18.600000000000001" customHeight="1">
      <c r="E38" s="22"/>
      <c r="F38" s="22"/>
      <c r="G38" s="22"/>
      <c r="H38" s="22"/>
      <c r="I38" s="22"/>
      <c r="J38" s="22"/>
      <c r="K38" s="22"/>
      <c r="L38" s="22"/>
      <c r="M38" s="22"/>
    </row>
    <row r="39" spans="1:23" ht="18.600000000000001" customHeight="1">
      <c r="D39" s="24"/>
      <c r="E39" s="23"/>
      <c r="F39" s="23"/>
      <c r="G39" s="23"/>
      <c r="H39" s="23"/>
      <c r="I39" s="23"/>
      <c r="J39" s="23"/>
      <c r="K39" s="23"/>
      <c r="L39" s="23"/>
      <c r="M39" s="23"/>
    </row>
    <row r="40" spans="1:23" ht="18.600000000000001" customHeight="1">
      <c r="E40" s="22"/>
      <c r="F40" s="22"/>
      <c r="G40" s="22"/>
      <c r="H40" s="22"/>
      <c r="I40" s="22"/>
      <c r="J40" s="22"/>
      <c r="K40" s="22"/>
      <c r="L40" s="22"/>
      <c r="M40" s="22"/>
      <c r="P40" s="20"/>
      <c r="R40" s="20"/>
      <c r="T40" s="20"/>
      <c r="V40" s="20"/>
    </row>
    <row r="41" spans="1:23" ht="18.600000000000001" customHeight="1">
      <c r="D41" s="24"/>
      <c r="E41" s="23"/>
      <c r="F41" s="23"/>
      <c r="G41" s="23"/>
      <c r="H41" s="23"/>
      <c r="I41" s="23"/>
      <c r="J41" s="23"/>
      <c r="K41" s="23"/>
      <c r="L41" s="23"/>
      <c r="M41" s="23"/>
      <c r="N41" s="5"/>
    </row>
    <row r="42" spans="1:23" ht="18.600000000000001" customHeight="1">
      <c r="E42" s="22"/>
      <c r="F42" s="22"/>
      <c r="G42" s="22"/>
      <c r="H42" s="22"/>
      <c r="I42" s="22"/>
      <c r="J42" s="22"/>
      <c r="K42" s="22"/>
      <c r="L42" s="22"/>
      <c r="M42" s="22"/>
    </row>
    <row r="43" spans="1:23" ht="18.600000000000001" customHeight="1"/>
  </sheetData>
  <sortState ref="B22:W27">
    <sortCondition descending="1" ref="V22:V27"/>
  </sortState>
  <mergeCells count="35">
    <mergeCell ref="A5:A7"/>
    <mergeCell ref="A1:W1"/>
    <mergeCell ref="A21:A27"/>
    <mergeCell ref="B21:C21"/>
    <mergeCell ref="B22:C22"/>
    <mergeCell ref="B23:C23"/>
    <mergeCell ref="B24:C24"/>
    <mergeCell ref="B25:C25"/>
    <mergeCell ref="B26:C26"/>
    <mergeCell ref="B27:C27"/>
    <mergeCell ref="V2:W2"/>
    <mergeCell ref="A2:C3"/>
    <mergeCell ref="A4:C4"/>
    <mergeCell ref="T2:U2"/>
    <mergeCell ref="H2:I2"/>
    <mergeCell ref="J2:K2"/>
    <mergeCell ref="A33:I33"/>
    <mergeCell ref="A31:C31"/>
    <mergeCell ref="A8:A20"/>
    <mergeCell ref="B8:C8"/>
    <mergeCell ref="B9:B14"/>
    <mergeCell ref="B15:B20"/>
    <mergeCell ref="A28:C28"/>
    <mergeCell ref="A29:C29"/>
    <mergeCell ref="A32:D32"/>
    <mergeCell ref="A30:C30"/>
    <mergeCell ref="B7:C7"/>
    <mergeCell ref="P2:Q2"/>
    <mergeCell ref="L2:M2"/>
    <mergeCell ref="R2:S2"/>
    <mergeCell ref="F2:G2"/>
    <mergeCell ref="D2:E2"/>
    <mergeCell ref="B5:C5"/>
    <mergeCell ref="B6:C6"/>
    <mergeCell ref="N2:O2"/>
  </mergeCells>
  <phoneticPr fontId="1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zoomScale="90" zoomScaleNormal="90" workbookViewId="0">
      <selection activeCell="P16" sqref="P16"/>
    </sheetView>
  </sheetViews>
  <sheetFormatPr defaultColWidth="9" defaultRowHeight="15.75"/>
  <cols>
    <col min="1" max="1" width="30.5" style="259" customWidth="1"/>
    <col min="2" max="11" width="12.625" style="259" bestFit="1" customWidth="1"/>
    <col min="12" max="16384" width="9" style="259"/>
  </cols>
  <sheetData>
    <row r="1" spans="1:11" ht="25.5">
      <c r="A1" s="463" t="s">
        <v>538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1" ht="18.75" customHeight="1">
      <c r="A2" s="262"/>
      <c r="B2" s="263" t="s">
        <v>539</v>
      </c>
      <c r="C2" s="263" t="s">
        <v>346</v>
      </c>
      <c r="D2" s="263" t="s">
        <v>347</v>
      </c>
      <c r="E2" s="263" t="s">
        <v>348</v>
      </c>
      <c r="F2" s="263" t="s">
        <v>349</v>
      </c>
      <c r="G2" s="263" t="s">
        <v>350</v>
      </c>
      <c r="H2" s="263" t="s">
        <v>351</v>
      </c>
      <c r="I2" s="263" t="s">
        <v>352</v>
      </c>
      <c r="J2" s="263" t="s">
        <v>353</v>
      </c>
      <c r="K2" s="263" t="s">
        <v>354</v>
      </c>
    </row>
    <row r="3" spans="1:11" ht="18.75" customHeight="1">
      <c r="A3" s="259" t="s">
        <v>540</v>
      </c>
      <c r="B3" s="260">
        <v>20637</v>
      </c>
      <c r="C3" s="260">
        <v>17744</v>
      </c>
      <c r="D3" s="260">
        <v>23058</v>
      </c>
      <c r="E3" s="260">
        <v>21100</v>
      </c>
      <c r="F3" s="260">
        <v>23191</v>
      </c>
      <c r="G3" s="260">
        <v>22601</v>
      </c>
      <c r="H3" s="260">
        <v>23663</v>
      </c>
      <c r="I3" s="260">
        <v>23671</v>
      </c>
      <c r="J3" s="260">
        <v>22945</v>
      </c>
      <c r="K3" s="260">
        <v>24724</v>
      </c>
    </row>
    <row r="4" spans="1:11" ht="18.75" customHeight="1">
      <c r="A4" s="259" t="s">
        <v>355</v>
      </c>
      <c r="B4" s="260">
        <v>346</v>
      </c>
      <c r="C4" s="260">
        <v>416</v>
      </c>
      <c r="D4" s="260">
        <v>512</v>
      </c>
      <c r="E4" s="260" t="s">
        <v>80</v>
      </c>
      <c r="F4" s="260" t="s">
        <v>80</v>
      </c>
      <c r="G4" s="260">
        <v>1033</v>
      </c>
      <c r="H4" s="260">
        <v>1430</v>
      </c>
      <c r="I4" s="260">
        <v>1871</v>
      </c>
      <c r="J4" s="260">
        <v>2845</v>
      </c>
      <c r="K4" s="260">
        <v>4896</v>
      </c>
    </row>
    <row r="5" spans="1:11" ht="18.75" customHeight="1">
      <c r="A5" s="259" t="s">
        <v>356</v>
      </c>
      <c r="B5" s="260" t="s">
        <v>80</v>
      </c>
      <c r="C5" s="260" t="s">
        <v>80</v>
      </c>
      <c r="D5" s="260" t="s">
        <v>80</v>
      </c>
      <c r="E5" s="260">
        <v>2978</v>
      </c>
      <c r="F5" s="260">
        <v>4436</v>
      </c>
      <c r="G5" s="260">
        <v>3884</v>
      </c>
      <c r="H5" s="260">
        <v>2936</v>
      </c>
      <c r="I5" s="260">
        <v>2846</v>
      </c>
      <c r="J5" s="260">
        <v>2905</v>
      </c>
      <c r="K5" s="260">
        <v>4328</v>
      </c>
    </row>
    <row r="6" spans="1:11" ht="18.75" customHeight="1">
      <c r="A6" s="259" t="s">
        <v>357</v>
      </c>
      <c r="B6" s="260" t="s">
        <v>80</v>
      </c>
      <c r="C6" s="260" t="s">
        <v>80</v>
      </c>
      <c r="D6" s="260" t="s">
        <v>80</v>
      </c>
      <c r="E6" s="260" t="s">
        <v>80</v>
      </c>
      <c r="F6" s="260" t="s">
        <v>80</v>
      </c>
      <c r="G6" s="260" t="s">
        <v>80</v>
      </c>
      <c r="H6" s="260" t="s">
        <v>80</v>
      </c>
      <c r="I6" s="260">
        <v>3060</v>
      </c>
      <c r="J6" s="260">
        <v>3044</v>
      </c>
      <c r="K6" s="260">
        <v>3004</v>
      </c>
    </row>
    <row r="7" spans="1:11" ht="18.75" customHeight="1">
      <c r="A7" s="261" t="s">
        <v>358</v>
      </c>
      <c r="B7" s="260">
        <v>1148</v>
      </c>
      <c r="C7" s="260">
        <v>1417</v>
      </c>
      <c r="D7" s="260">
        <v>1580</v>
      </c>
      <c r="E7" s="260">
        <v>1939</v>
      </c>
      <c r="F7" s="260">
        <v>2342</v>
      </c>
      <c r="G7" s="260">
        <v>2250</v>
      </c>
      <c r="H7" s="260">
        <v>2216</v>
      </c>
      <c r="I7" s="260" t="s">
        <v>80</v>
      </c>
      <c r="J7" s="260" t="s">
        <v>80</v>
      </c>
      <c r="K7" s="260" t="s">
        <v>80</v>
      </c>
    </row>
    <row r="8" spans="1:11" ht="18.75" customHeight="1">
      <c r="A8" s="261" t="s">
        <v>359</v>
      </c>
      <c r="B8" s="260">
        <v>1529</v>
      </c>
      <c r="C8" s="260">
        <v>1429</v>
      </c>
      <c r="D8" s="260">
        <v>1668</v>
      </c>
      <c r="E8" s="260">
        <v>2231</v>
      </c>
      <c r="F8" s="260">
        <v>2084</v>
      </c>
      <c r="G8" s="260">
        <v>1899</v>
      </c>
      <c r="H8" s="260">
        <v>2027</v>
      </c>
      <c r="I8" s="260" t="s">
        <v>80</v>
      </c>
      <c r="J8" s="260" t="s">
        <v>80</v>
      </c>
      <c r="K8" s="260" t="s">
        <v>80</v>
      </c>
    </row>
    <row r="9" spans="1:11" ht="18.75" customHeight="1">
      <c r="A9" s="259" t="s">
        <v>360</v>
      </c>
      <c r="B9" s="260" t="s">
        <v>80</v>
      </c>
      <c r="C9" s="260" t="s">
        <v>80</v>
      </c>
      <c r="D9" s="260" t="s">
        <v>80</v>
      </c>
      <c r="E9" s="260">
        <v>2608</v>
      </c>
      <c r="F9" s="260">
        <v>3221</v>
      </c>
      <c r="G9" s="260">
        <v>3591</v>
      </c>
      <c r="H9" s="260">
        <v>3986</v>
      </c>
      <c r="I9" s="260">
        <v>3720</v>
      </c>
      <c r="J9" s="260">
        <v>2790</v>
      </c>
      <c r="K9" s="260">
        <v>2619</v>
      </c>
    </row>
    <row r="10" spans="1:11" ht="18.75" customHeight="1">
      <c r="A10" s="259" t="s">
        <v>367</v>
      </c>
      <c r="B10" s="260">
        <v>3662</v>
      </c>
      <c r="C10" s="260">
        <v>2660</v>
      </c>
      <c r="D10" s="260">
        <v>2402</v>
      </c>
      <c r="E10" s="260">
        <v>2937</v>
      </c>
      <c r="F10" s="260">
        <v>4450</v>
      </c>
      <c r="G10" s="260">
        <v>4261</v>
      </c>
      <c r="H10" s="260">
        <v>4494</v>
      </c>
      <c r="I10" s="260" t="s">
        <v>80</v>
      </c>
      <c r="J10" s="260" t="s">
        <v>80</v>
      </c>
      <c r="K10" s="260" t="s">
        <v>80</v>
      </c>
    </row>
    <row r="11" spans="1:11" ht="18.75" customHeight="1">
      <c r="A11" s="261" t="s">
        <v>541</v>
      </c>
      <c r="B11" s="260" t="s">
        <v>80</v>
      </c>
      <c r="C11" s="260" t="s">
        <v>80</v>
      </c>
      <c r="D11" s="260" t="s">
        <v>80</v>
      </c>
      <c r="E11" s="260" t="s">
        <v>80</v>
      </c>
      <c r="F11" s="260" t="s">
        <v>80</v>
      </c>
      <c r="G11" s="260" t="s">
        <v>80</v>
      </c>
      <c r="H11" s="260" t="s">
        <v>80</v>
      </c>
      <c r="I11" s="260">
        <v>1852</v>
      </c>
      <c r="J11" s="260">
        <v>2068</v>
      </c>
      <c r="K11" s="260">
        <v>1758</v>
      </c>
    </row>
    <row r="12" spans="1:11" ht="18.75" customHeight="1">
      <c r="A12" s="261" t="s">
        <v>542</v>
      </c>
      <c r="B12" s="260" t="s">
        <v>80</v>
      </c>
      <c r="C12" s="260" t="s">
        <v>80</v>
      </c>
      <c r="D12" s="260" t="s">
        <v>80</v>
      </c>
      <c r="E12" s="260" t="s">
        <v>80</v>
      </c>
      <c r="F12" s="260" t="s">
        <v>80</v>
      </c>
      <c r="G12" s="260" t="s">
        <v>80</v>
      </c>
      <c r="H12" s="260" t="s">
        <v>80</v>
      </c>
      <c r="I12" s="260">
        <v>727</v>
      </c>
      <c r="J12" s="260">
        <v>1022</v>
      </c>
      <c r="K12" s="260">
        <v>1174</v>
      </c>
    </row>
    <row r="13" spans="1:11" ht="18.75" customHeight="1">
      <c r="A13" s="261" t="s">
        <v>364</v>
      </c>
      <c r="B13" s="260" t="s">
        <v>80</v>
      </c>
      <c r="C13" s="260" t="s">
        <v>80</v>
      </c>
      <c r="D13" s="260" t="s">
        <v>80</v>
      </c>
      <c r="E13" s="260" t="s">
        <v>80</v>
      </c>
      <c r="F13" s="260" t="s">
        <v>80</v>
      </c>
      <c r="G13" s="260" t="s">
        <v>80</v>
      </c>
      <c r="H13" s="260" t="s">
        <v>80</v>
      </c>
      <c r="I13" s="260">
        <v>1645</v>
      </c>
      <c r="J13" s="260">
        <v>1137</v>
      </c>
      <c r="K13" s="260">
        <v>617</v>
      </c>
    </row>
    <row r="14" spans="1:11" ht="18.75" customHeight="1">
      <c r="A14" s="259" t="s">
        <v>361</v>
      </c>
      <c r="B14" s="260" t="s">
        <v>80</v>
      </c>
      <c r="C14" s="260" t="s">
        <v>80</v>
      </c>
      <c r="D14" s="260" t="s">
        <v>80</v>
      </c>
      <c r="E14" s="260">
        <v>1068</v>
      </c>
      <c r="F14" s="260">
        <v>1184</v>
      </c>
      <c r="G14" s="260">
        <v>1052</v>
      </c>
      <c r="H14" s="260">
        <v>1094</v>
      </c>
      <c r="I14" s="260">
        <v>1297</v>
      </c>
      <c r="J14" s="260">
        <v>1061</v>
      </c>
      <c r="K14" s="260">
        <v>1121</v>
      </c>
    </row>
    <row r="15" spans="1:11" ht="18.75" customHeight="1">
      <c r="A15" s="259" t="s">
        <v>362</v>
      </c>
      <c r="B15" s="260" t="s">
        <v>80</v>
      </c>
      <c r="C15" s="260" t="s">
        <v>80</v>
      </c>
      <c r="D15" s="260" t="s">
        <v>80</v>
      </c>
      <c r="E15" s="260" t="s">
        <v>80</v>
      </c>
      <c r="F15" s="260" t="s">
        <v>80</v>
      </c>
      <c r="G15" s="260" t="s">
        <v>80</v>
      </c>
      <c r="H15" s="260" t="s">
        <v>80</v>
      </c>
      <c r="I15" s="260">
        <v>1144</v>
      </c>
      <c r="J15" s="260">
        <v>984</v>
      </c>
      <c r="K15" s="260">
        <v>929</v>
      </c>
    </row>
    <row r="16" spans="1:11" ht="18.75" customHeight="1">
      <c r="A16" s="259" t="s">
        <v>543</v>
      </c>
      <c r="B16" s="260" t="s">
        <v>80</v>
      </c>
      <c r="C16" s="260" t="s">
        <v>80</v>
      </c>
      <c r="D16" s="260" t="s">
        <v>80</v>
      </c>
      <c r="E16" s="260" t="s">
        <v>80</v>
      </c>
      <c r="F16" s="260" t="s">
        <v>80</v>
      </c>
      <c r="G16" s="260" t="s">
        <v>80</v>
      </c>
      <c r="H16" s="260" t="s">
        <v>80</v>
      </c>
      <c r="I16" s="260">
        <v>597</v>
      </c>
      <c r="J16" s="260" t="s">
        <v>80</v>
      </c>
      <c r="K16" s="260">
        <v>846</v>
      </c>
    </row>
    <row r="17" spans="1:11" ht="18.75" customHeight="1">
      <c r="A17" s="259" t="s">
        <v>365</v>
      </c>
      <c r="B17" s="260" t="s">
        <v>80</v>
      </c>
      <c r="C17" s="260" t="s">
        <v>80</v>
      </c>
      <c r="D17" s="260" t="s">
        <v>80</v>
      </c>
      <c r="E17" s="260" t="s">
        <v>80</v>
      </c>
      <c r="F17" s="260" t="s">
        <v>80</v>
      </c>
      <c r="G17" s="260" t="s">
        <v>80</v>
      </c>
      <c r="H17" s="260" t="s">
        <v>80</v>
      </c>
      <c r="I17" s="260">
        <v>513</v>
      </c>
      <c r="J17" s="260">
        <v>844</v>
      </c>
      <c r="K17" s="260">
        <v>682</v>
      </c>
    </row>
    <row r="18" spans="1:11" ht="18.75" customHeight="1">
      <c r="A18" s="259" t="s">
        <v>544</v>
      </c>
      <c r="B18" s="260">
        <v>0</v>
      </c>
      <c r="C18" s="260">
        <v>0</v>
      </c>
      <c r="D18" s="260">
        <v>0</v>
      </c>
      <c r="E18" s="260">
        <v>0</v>
      </c>
      <c r="F18" s="260">
        <v>0</v>
      </c>
      <c r="G18" s="260">
        <v>0</v>
      </c>
      <c r="H18" s="260">
        <v>0</v>
      </c>
      <c r="I18" s="260">
        <v>0</v>
      </c>
      <c r="J18" s="260">
        <v>0</v>
      </c>
      <c r="K18" s="260">
        <v>523</v>
      </c>
    </row>
    <row r="19" spans="1:11" ht="18.75" customHeight="1">
      <c r="A19" s="259" t="s">
        <v>366</v>
      </c>
      <c r="B19" s="260" t="s">
        <v>80</v>
      </c>
      <c r="C19" s="260" t="s">
        <v>80</v>
      </c>
      <c r="D19" s="260" t="s">
        <v>80</v>
      </c>
      <c r="E19" s="260">
        <v>481</v>
      </c>
      <c r="F19" s="260">
        <v>676</v>
      </c>
      <c r="G19" s="260">
        <v>669</v>
      </c>
      <c r="H19" s="260">
        <v>1029</v>
      </c>
      <c r="I19" s="260">
        <v>947</v>
      </c>
      <c r="J19" s="260">
        <v>853</v>
      </c>
      <c r="K19" s="260">
        <v>216</v>
      </c>
    </row>
    <row r="20" spans="1:11" ht="18.75" customHeight="1">
      <c r="A20" s="259" t="s">
        <v>363</v>
      </c>
      <c r="B20" s="260" t="s">
        <v>80</v>
      </c>
      <c r="C20" s="260" t="s">
        <v>80</v>
      </c>
      <c r="D20" s="260" t="s">
        <v>80</v>
      </c>
      <c r="E20" s="260" t="s">
        <v>80</v>
      </c>
      <c r="F20" s="260" t="s">
        <v>80</v>
      </c>
      <c r="G20" s="260" t="s">
        <v>80</v>
      </c>
      <c r="H20" s="260" t="s">
        <v>80</v>
      </c>
      <c r="I20" s="260" t="s">
        <v>80</v>
      </c>
      <c r="J20" s="260">
        <v>703</v>
      </c>
      <c r="K20" s="260" t="s">
        <v>80</v>
      </c>
    </row>
    <row r="21" spans="1:11" ht="18.75" customHeight="1">
      <c r="A21" s="259" t="s">
        <v>368</v>
      </c>
      <c r="B21" s="260">
        <v>170</v>
      </c>
      <c r="C21" s="260">
        <v>130</v>
      </c>
      <c r="D21" s="260" t="s">
        <v>80</v>
      </c>
      <c r="E21" s="260">
        <v>320</v>
      </c>
      <c r="F21" s="260">
        <v>360</v>
      </c>
      <c r="G21" s="260">
        <v>359</v>
      </c>
      <c r="H21" s="260">
        <v>508</v>
      </c>
      <c r="I21" s="260" t="s">
        <v>80</v>
      </c>
      <c r="J21" s="260" t="s">
        <v>80</v>
      </c>
      <c r="K21" s="260" t="s">
        <v>80</v>
      </c>
    </row>
    <row r="22" spans="1:11" ht="18.75" customHeight="1">
      <c r="A22" s="259" t="s">
        <v>369</v>
      </c>
      <c r="B22" s="260" t="s">
        <v>80</v>
      </c>
      <c r="C22" s="260" t="s">
        <v>80</v>
      </c>
      <c r="D22" s="260" t="s">
        <v>80</v>
      </c>
      <c r="E22" s="260">
        <v>281</v>
      </c>
      <c r="F22" s="260">
        <v>508</v>
      </c>
      <c r="G22" s="260">
        <v>412</v>
      </c>
      <c r="H22" s="260">
        <v>506</v>
      </c>
      <c r="I22" s="260" t="s">
        <v>80</v>
      </c>
      <c r="J22" s="260" t="s">
        <v>80</v>
      </c>
      <c r="K22" s="260" t="s">
        <v>80</v>
      </c>
    </row>
    <row r="23" spans="1:11" ht="18.75" customHeight="1">
      <c r="A23" s="259" t="s">
        <v>370</v>
      </c>
      <c r="B23" s="260" t="s">
        <v>80</v>
      </c>
      <c r="C23" s="260" t="s">
        <v>80</v>
      </c>
      <c r="D23" s="260" t="s">
        <v>80</v>
      </c>
      <c r="E23" s="260">
        <v>206</v>
      </c>
      <c r="F23" s="260">
        <v>324</v>
      </c>
      <c r="G23" s="260">
        <v>335</v>
      </c>
      <c r="H23" s="260">
        <v>405</v>
      </c>
      <c r="I23" s="260" t="s">
        <v>80</v>
      </c>
      <c r="J23" s="260" t="s">
        <v>80</v>
      </c>
      <c r="K23" s="260" t="s">
        <v>80</v>
      </c>
    </row>
    <row r="24" spans="1:11" ht="18.75" customHeight="1">
      <c r="A24" s="259" t="s">
        <v>371</v>
      </c>
      <c r="B24" s="260" t="s">
        <v>80</v>
      </c>
      <c r="C24" s="260" t="s">
        <v>80</v>
      </c>
      <c r="D24" s="260" t="s">
        <v>80</v>
      </c>
      <c r="E24" s="260" t="s">
        <v>80</v>
      </c>
      <c r="F24" s="260">
        <v>327</v>
      </c>
      <c r="G24" s="260">
        <v>279</v>
      </c>
      <c r="H24" s="260">
        <v>369</v>
      </c>
      <c r="I24" s="260" t="s">
        <v>80</v>
      </c>
      <c r="J24" s="260" t="s">
        <v>80</v>
      </c>
      <c r="K24" s="260" t="s">
        <v>80</v>
      </c>
    </row>
    <row r="25" spans="1:11" ht="18.75" customHeight="1">
      <c r="A25" s="259" t="s">
        <v>545</v>
      </c>
      <c r="B25" s="260" t="s">
        <v>80</v>
      </c>
      <c r="C25" s="260" t="s">
        <v>80</v>
      </c>
      <c r="D25" s="260" t="s">
        <v>80</v>
      </c>
      <c r="E25" s="260" t="s">
        <v>80</v>
      </c>
      <c r="F25" s="260">
        <v>232</v>
      </c>
      <c r="G25" s="260" t="s">
        <v>80</v>
      </c>
      <c r="H25" s="260" t="s">
        <v>80</v>
      </c>
      <c r="I25" s="260" t="s">
        <v>80</v>
      </c>
      <c r="J25" s="260" t="s">
        <v>80</v>
      </c>
      <c r="K25" s="260" t="s">
        <v>80</v>
      </c>
    </row>
    <row r="26" spans="1:11" ht="18.75" customHeight="1">
      <c r="A26" s="259" t="s">
        <v>546</v>
      </c>
      <c r="B26" s="260">
        <v>5539</v>
      </c>
      <c r="C26" s="260">
        <v>4418</v>
      </c>
      <c r="D26" s="260">
        <v>7949</v>
      </c>
      <c r="E26" s="260">
        <v>1492</v>
      </c>
      <c r="F26" s="260" t="s">
        <v>80</v>
      </c>
      <c r="G26" s="260" t="s">
        <v>80</v>
      </c>
      <c r="H26" s="260" t="s">
        <v>80</v>
      </c>
      <c r="I26" s="260" t="s">
        <v>80</v>
      </c>
      <c r="J26" s="260" t="s">
        <v>80</v>
      </c>
      <c r="K26" s="260" t="s">
        <v>80</v>
      </c>
    </row>
    <row r="27" spans="1:11" ht="18.75" customHeight="1">
      <c r="A27" s="259" t="s">
        <v>547</v>
      </c>
      <c r="B27" s="260">
        <v>4057</v>
      </c>
      <c r="C27" s="260">
        <v>3872</v>
      </c>
      <c r="D27" s="260">
        <v>3723</v>
      </c>
      <c r="E27" s="260">
        <v>901</v>
      </c>
      <c r="F27" s="260" t="s">
        <v>80</v>
      </c>
      <c r="G27" s="260" t="s">
        <v>80</v>
      </c>
      <c r="H27" s="260" t="s">
        <v>80</v>
      </c>
      <c r="I27" s="260" t="s">
        <v>80</v>
      </c>
      <c r="J27" s="260" t="s">
        <v>80</v>
      </c>
      <c r="K27" s="260" t="s">
        <v>80</v>
      </c>
    </row>
    <row r="28" spans="1:11" ht="18.75" customHeight="1">
      <c r="A28" s="259" t="s">
        <v>548</v>
      </c>
      <c r="B28" s="260">
        <v>2245</v>
      </c>
      <c r="C28" s="260">
        <v>1526</v>
      </c>
      <c r="D28" s="260">
        <v>3176</v>
      </c>
      <c r="E28" s="260">
        <v>378</v>
      </c>
      <c r="F28" s="260" t="s">
        <v>80</v>
      </c>
      <c r="G28" s="260" t="s">
        <v>80</v>
      </c>
      <c r="H28" s="260" t="s">
        <v>80</v>
      </c>
      <c r="I28" s="260" t="s">
        <v>80</v>
      </c>
      <c r="J28" s="260" t="s">
        <v>80</v>
      </c>
      <c r="K28" s="260" t="s">
        <v>80</v>
      </c>
    </row>
    <row r="29" spans="1:11" ht="18.75" customHeight="1">
      <c r="A29" s="259" t="s">
        <v>549</v>
      </c>
      <c r="B29" s="260">
        <v>155</v>
      </c>
      <c r="C29" s="260">
        <v>141</v>
      </c>
      <c r="D29" s="260" t="s">
        <v>80</v>
      </c>
      <c r="E29" s="260">
        <v>125</v>
      </c>
      <c r="F29" s="260" t="s">
        <v>80</v>
      </c>
      <c r="G29" s="260" t="s">
        <v>80</v>
      </c>
      <c r="H29" s="260" t="s">
        <v>80</v>
      </c>
      <c r="I29" s="260" t="s">
        <v>80</v>
      </c>
      <c r="J29" s="260" t="s">
        <v>80</v>
      </c>
      <c r="K29" s="260" t="s">
        <v>80</v>
      </c>
    </row>
    <row r="30" spans="1:11" ht="18.75" customHeight="1">
      <c r="A30" s="259" t="s">
        <v>550</v>
      </c>
      <c r="B30" s="260">
        <v>173</v>
      </c>
      <c r="C30" s="260">
        <v>212</v>
      </c>
      <c r="D30" s="260" t="s">
        <v>80</v>
      </c>
      <c r="E30" s="260" t="s">
        <v>80</v>
      </c>
      <c r="F30" s="260" t="s">
        <v>80</v>
      </c>
      <c r="G30" s="260" t="s">
        <v>80</v>
      </c>
      <c r="H30" s="260" t="s">
        <v>80</v>
      </c>
      <c r="I30" s="260" t="s">
        <v>80</v>
      </c>
      <c r="J30" s="260" t="s">
        <v>80</v>
      </c>
      <c r="K30" s="260" t="s">
        <v>80</v>
      </c>
    </row>
    <row r="31" spans="1:11" ht="18.75" customHeight="1">
      <c r="A31" s="259" t="s">
        <v>372</v>
      </c>
      <c r="B31" s="260">
        <v>144</v>
      </c>
      <c r="C31" s="260">
        <v>195</v>
      </c>
      <c r="D31" s="260" t="s">
        <v>80</v>
      </c>
      <c r="E31" s="260">
        <v>197</v>
      </c>
      <c r="F31" s="260" t="s">
        <v>80</v>
      </c>
      <c r="G31" s="260" t="s">
        <v>80</v>
      </c>
      <c r="H31" s="260" t="s">
        <v>80</v>
      </c>
      <c r="I31" s="260" t="s">
        <v>80</v>
      </c>
      <c r="J31" s="260" t="s">
        <v>80</v>
      </c>
      <c r="K31" s="260" t="s">
        <v>80</v>
      </c>
    </row>
    <row r="32" spans="1:11" ht="18.75" customHeight="1">
      <c r="A32" s="259" t="s">
        <v>373</v>
      </c>
      <c r="B32" s="260" t="s">
        <v>80</v>
      </c>
      <c r="C32" s="260">
        <v>96</v>
      </c>
      <c r="D32" s="260" t="s">
        <v>80</v>
      </c>
      <c r="E32" s="260" t="s">
        <v>80</v>
      </c>
      <c r="F32" s="260" t="s">
        <v>80</v>
      </c>
      <c r="G32" s="260" t="s">
        <v>80</v>
      </c>
      <c r="H32" s="260" t="s">
        <v>80</v>
      </c>
      <c r="I32" s="260" t="s">
        <v>80</v>
      </c>
      <c r="J32" s="260" t="s">
        <v>80</v>
      </c>
      <c r="K32" s="260" t="s">
        <v>80</v>
      </c>
    </row>
    <row r="33" spans="1:11" ht="18.75" customHeight="1">
      <c r="A33" s="259" t="s">
        <v>551</v>
      </c>
      <c r="B33" s="260" t="s">
        <v>80</v>
      </c>
      <c r="C33" s="260">
        <v>45</v>
      </c>
      <c r="D33" s="260" t="s">
        <v>80</v>
      </c>
      <c r="E33" s="260" t="s">
        <v>80</v>
      </c>
      <c r="F33" s="260" t="s">
        <v>80</v>
      </c>
      <c r="G33" s="260" t="s">
        <v>80</v>
      </c>
      <c r="H33" s="260" t="s">
        <v>80</v>
      </c>
      <c r="I33" s="260" t="s">
        <v>80</v>
      </c>
      <c r="J33" s="260" t="s">
        <v>80</v>
      </c>
      <c r="K33" s="260" t="s">
        <v>80</v>
      </c>
    </row>
    <row r="34" spans="1:11" ht="18.75" customHeight="1">
      <c r="A34" s="264" t="s">
        <v>374</v>
      </c>
      <c r="B34" s="265">
        <v>1469</v>
      </c>
      <c r="C34" s="265">
        <v>1187</v>
      </c>
      <c r="D34" s="265">
        <v>2048</v>
      </c>
      <c r="E34" s="265">
        <v>3083</v>
      </c>
      <c r="F34" s="265">
        <v>3047</v>
      </c>
      <c r="G34" s="265">
        <v>2577</v>
      </c>
      <c r="H34" s="265">
        <v>2663</v>
      </c>
      <c r="I34" s="265">
        <v>3452</v>
      </c>
      <c r="J34" s="265">
        <v>2689</v>
      </c>
      <c r="K34" s="265">
        <v>2011</v>
      </c>
    </row>
    <row r="35" spans="1:11" ht="40.5" customHeight="1">
      <c r="A35" s="465" t="s">
        <v>552</v>
      </c>
      <c r="B35" s="465"/>
      <c r="C35" s="465"/>
      <c r="D35" s="465"/>
      <c r="E35" s="465"/>
      <c r="F35" s="465"/>
      <c r="G35" s="465"/>
      <c r="H35" s="465"/>
      <c r="I35" s="465"/>
      <c r="J35" s="465"/>
      <c r="K35" s="465"/>
    </row>
    <row r="36" spans="1:11" ht="209.25" customHeight="1">
      <c r="A36" s="464" t="s">
        <v>553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</row>
  </sheetData>
  <mergeCells count="3">
    <mergeCell ref="A1:K1"/>
    <mergeCell ref="A36:K36"/>
    <mergeCell ref="A35:K35"/>
  </mergeCells>
  <phoneticPr fontId="16" type="noConversion"/>
  <conditionalFormatting sqref="A16">
    <cfRule type="duplicateValues" dxfId="4" priority="5"/>
  </conditionalFormatting>
  <conditionalFormatting sqref="A25">
    <cfRule type="duplicateValues" dxfId="3" priority="3"/>
  </conditionalFormatting>
  <conditionalFormatting sqref="A26:A29">
    <cfRule type="duplicateValues" dxfId="2" priority="2"/>
  </conditionalFormatting>
  <conditionalFormatting sqref="A30:A34 A18">
    <cfRule type="duplicateValues" dxfId="1" priority="1"/>
  </conditionalFormatting>
  <conditionalFormatting sqref="A21:A24 A10 A7:A8">
    <cfRule type="duplicateValues" dxfId="0" priority="6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B17"/>
  <sheetViews>
    <sheetView showGridLines="0" zoomScale="140" zoomScaleNormal="140" workbookViewId="0">
      <selection activeCell="E20" sqref="E20"/>
    </sheetView>
  </sheetViews>
  <sheetFormatPr defaultColWidth="6.125" defaultRowHeight="15.75"/>
  <cols>
    <col min="1" max="1" width="10.125" style="19" customWidth="1"/>
    <col min="2" max="2" width="25.875" style="19" customWidth="1"/>
    <col min="3" max="3" width="16.625" style="19" customWidth="1"/>
    <col min="4" max="16384" width="6.125" style="19"/>
  </cols>
  <sheetData>
    <row r="1" spans="1:2" s="40" customFormat="1" ht="19.5" customHeight="1">
      <c r="A1" s="467" t="s">
        <v>554</v>
      </c>
      <c r="B1" s="467"/>
    </row>
    <row r="2" spans="1:2" ht="18.75" customHeight="1">
      <c r="A2" s="39"/>
      <c r="B2" s="99" t="s">
        <v>192</v>
      </c>
    </row>
    <row r="3" spans="1:2" ht="18.75" customHeight="1">
      <c r="A3" s="95" t="s">
        <v>324</v>
      </c>
      <c r="B3" s="96">
        <v>4261445068</v>
      </c>
    </row>
    <row r="4" spans="1:2" ht="18.75" customHeight="1">
      <c r="A4" s="95" t="s">
        <v>325</v>
      </c>
      <c r="B4" s="97">
        <v>3705831144</v>
      </c>
    </row>
    <row r="5" spans="1:2" ht="18.75" customHeight="1">
      <c r="A5" s="95" t="s">
        <v>326</v>
      </c>
      <c r="B5" s="97">
        <v>3379822624</v>
      </c>
    </row>
    <row r="6" spans="1:2" ht="18.75" customHeight="1">
      <c r="A6" s="95" t="s">
        <v>327</v>
      </c>
      <c r="B6" s="97">
        <v>3560788279</v>
      </c>
    </row>
    <row r="7" spans="1:2" ht="18.75" customHeight="1">
      <c r="A7" s="95" t="s">
        <v>328</v>
      </c>
      <c r="B7" s="97">
        <v>3831614687</v>
      </c>
    </row>
    <row r="8" spans="1:2" ht="18.75" customHeight="1">
      <c r="A8" s="95" t="s">
        <v>329</v>
      </c>
      <c r="B8" s="97">
        <v>4047910039</v>
      </c>
    </row>
    <row r="9" spans="1:2" ht="18.75" customHeight="1">
      <c r="A9" s="95" t="s">
        <v>330</v>
      </c>
      <c r="B9" s="97">
        <v>3969141892</v>
      </c>
    </row>
    <row r="10" spans="1:2" ht="18.75" customHeight="1">
      <c r="A10" s="95" t="s">
        <v>331</v>
      </c>
      <c r="B10" s="97">
        <v>4293483761</v>
      </c>
    </row>
    <row r="11" spans="1:2" ht="18.75" customHeight="1">
      <c r="A11" s="95" t="s">
        <v>332</v>
      </c>
      <c r="B11" s="97">
        <v>4255063324</v>
      </c>
    </row>
    <row r="12" spans="1:2" ht="18.75" customHeight="1">
      <c r="A12" s="95" t="s">
        <v>333</v>
      </c>
      <c r="B12" s="98">
        <v>5610377324</v>
      </c>
    </row>
    <row r="13" spans="1:2">
      <c r="A13" s="466" t="s">
        <v>555</v>
      </c>
      <c r="B13" s="466"/>
    </row>
    <row r="14" spans="1:2">
      <c r="A14" s="38"/>
      <c r="B14" s="37"/>
    </row>
    <row r="15" spans="1:2">
      <c r="A15" s="37"/>
      <c r="B15" s="37"/>
    </row>
    <row r="16" spans="1:2">
      <c r="A16" s="37"/>
      <c r="B16" s="37"/>
    </row>
    <row r="17" spans="2:2">
      <c r="B17" s="36"/>
    </row>
  </sheetData>
  <mergeCells count="2">
    <mergeCell ref="A13:B13"/>
    <mergeCell ref="A1:B1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99CB94CB91197445B96F548C8EA39553" ma:contentTypeVersion="10" ma:contentTypeDescription="建立新的文件。" ma:contentTypeScope="" ma:versionID="54d4b77404842950c11ab7daa010af32">
  <xsd:schema xmlns:xsd="http://www.w3.org/2001/XMLSchema" xmlns:xs="http://www.w3.org/2001/XMLSchema" xmlns:p="http://schemas.microsoft.com/office/2006/metadata/properties" xmlns:ns3="0b18f7c4-ce05-4010-99d6-62ac43eef436" targetNamespace="http://schemas.microsoft.com/office/2006/metadata/properties" ma:root="true" ma:fieldsID="e692d6cabbba95f295be0a55ba9b7ba4" ns3:_="">
    <xsd:import namespace="0b18f7c4-ce05-4010-99d6-62ac43eef4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8f7c4-ce05-4010-99d6-62ac43eef4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1D5CED-3B43-4FA2-8B8F-F3B9D5B1D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18f7c4-ce05-4010-99d6-62ac43eef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048FC5-C8DC-4F0A-993D-E765302AF4FC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0b18f7c4-ce05-4010-99d6-62ac43eef436"/>
  </ds:schemaRefs>
</ds:datastoreItem>
</file>

<file path=customXml/itemProps3.xml><?xml version="1.0" encoding="utf-8"?>
<ds:datastoreItem xmlns:ds="http://schemas.openxmlformats.org/officeDocument/2006/customXml" ds:itemID="{18FFDB3A-6F60-4E99-B57E-04888CF72B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已命名的範圍</vt:lpstr>
      </vt:variant>
      <vt:variant>
        <vt:i4>20</vt:i4>
      </vt:variant>
    </vt:vector>
  </HeadingPairs>
  <TitlesOfParts>
    <vt:vector size="42" baseType="lpstr">
      <vt:lpstr>1-1-1、1-1-2</vt:lpstr>
      <vt:lpstr> 1-1-3</vt:lpstr>
      <vt:lpstr>1-1-4</vt:lpstr>
      <vt:lpstr>1-2-1</vt:lpstr>
      <vt:lpstr>1-2-2</vt:lpstr>
      <vt:lpstr>1-2-3</vt:lpstr>
      <vt:lpstr>1-2-4</vt:lpstr>
      <vt:lpstr>1-2-5</vt:lpstr>
      <vt:lpstr>1-2-6</vt:lpstr>
      <vt:lpstr>1-2-7</vt:lpstr>
      <vt:lpstr>1-2-8</vt:lpstr>
      <vt:lpstr>1-3-1</vt:lpstr>
      <vt:lpstr>1-3-2</vt:lpstr>
      <vt:lpstr>1-3-3、1-3-4</vt:lpstr>
      <vt:lpstr>1-3-5</vt:lpstr>
      <vt:lpstr>1-3-6、1-3-7</vt:lpstr>
      <vt:lpstr>1-4-1</vt:lpstr>
      <vt:lpstr>1-4-2</vt:lpstr>
      <vt:lpstr>1-4-3</vt:lpstr>
      <vt:lpstr>1-4-4</vt:lpstr>
      <vt:lpstr>1-4-5</vt:lpstr>
      <vt:lpstr>1-4-6</vt:lpstr>
      <vt:lpstr>' 1-1-3'!Print_Area</vt:lpstr>
      <vt:lpstr>'1-1-1、1-1-2'!Print_Area</vt:lpstr>
      <vt:lpstr>'1-1-4'!Print_Area</vt:lpstr>
      <vt:lpstr>'1-2-1'!Print_Area</vt:lpstr>
      <vt:lpstr>'1-2-2'!Print_Area</vt:lpstr>
      <vt:lpstr>'1-2-3'!Print_Area</vt:lpstr>
      <vt:lpstr>'1-2-4'!Print_Area</vt:lpstr>
      <vt:lpstr>'1-2-6'!Print_Area</vt:lpstr>
      <vt:lpstr>'1-2-7'!Print_Area</vt:lpstr>
      <vt:lpstr>'1-3-1'!Print_Area</vt:lpstr>
      <vt:lpstr>'1-3-2'!Print_Area</vt:lpstr>
      <vt:lpstr>'1-3-3、1-3-4'!Print_Area</vt:lpstr>
      <vt:lpstr>'1-3-5'!Print_Area</vt:lpstr>
      <vt:lpstr>'1-3-6、1-3-7'!Print_Area</vt:lpstr>
      <vt:lpstr>'1-4-1'!Print_Area</vt:lpstr>
      <vt:lpstr>'1-4-2'!Print_Area</vt:lpstr>
      <vt:lpstr>'1-4-3'!Print_Area</vt:lpstr>
      <vt:lpstr>'1-4-4'!Print_Area</vt:lpstr>
      <vt:lpstr>'1-4-5'!Print_Area</vt:lpstr>
      <vt:lpstr>'1-4-6'!Print_Area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C</dc:creator>
  <cp:lastModifiedBy>蔡宜家</cp:lastModifiedBy>
  <cp:lastPrinted>2021-11-04T03:50:23Z</cp:lastPrinted>
  <dcterms:created xsi:type="dcterms:W3CDTF">2021-06-17T09:57:38Z</dcterms:created>
  <dcterms:modified xsi:type="dcterms:W3CDTF">2022-12-06T12:38:27Z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0x01010099CB94CB91197445B96F548C8EA39553</vt:lpwstr>
  </property>
</Properties>
</file>