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saichia\Desktop\進撃の副研究員\犯罪狀況及其分析\110年犯罪狀況及其分析\完稿\"/>
    </mc:Choice>
  </mc:AlternateContent>
  <bookViews>
    <workbookView xWindow="14355" yWindow="3765" windowWidth="17430" windowHeight="9045" tabRatio="794"/>
  </bookViews>
  <sheets>
    <sheet name="2-1-1" sheetId="1" r:id="rId1"/>
    <sheet name="2-1-2" sheetId="2" r:id="rId2"/>
    <sheet name="2-1-3" sheetId="3" r:id="rId3"/>
    <sheet name="2-1-4" sheetId="4" r:id="rId4"/>
    <sheet name="2-1-5" sheetId="5" r:id="rId5"/>
    <sheet name="2-1-6" sheetId="6" r:id="rId6"/>
    <sheet name="2-1-7 " sheetId="7" r:id="rId7"/>
    <sheet name="2-1-8" sheetId="8" r:id="rId8"/>
    <sheet name="2-1-9" sheetId="76" r:id="rId9"/>
    <sheet name="2-1-10" sheetId="77" r:id="rId10"/>
    <sheet name="2-1-11" sheetId="11" r:id="rId11"/>
    <sheet name="2-1-12" sheetId="78" r:id="rId12"/>
    <sheet name="2-1-13" sheetId="79" r:id="rId13"/>
    <sheet name="2-1-14" sheetId="14" r:id="rId14"/>
    <sheet name="2-1-15" sheetId="15" r:id="rId15"/>
    <sheet name="2-1-16" sheetId="16" r:id="rId16"/>
    <sheet name="2-1-17" sheetId="17" r:id="rId17"/>
    <sheet name="2-1-18" sheetId="18" r:id="rId18"/>
    <sheet name="2-1-19" sheetId="19" r:id="rId19"/>
    <sheet name="2-1-20" sheetId="20" r:id="rId20"/>
    <sheet name="2-1-21" sheetId="71" r:id="rId21"/>
    <sheet name="2-1-22" sheetId="22" r:id="rId22"/>
    <sheet name="2-1-23" sheetId="23" r:id="rId23"/>
    <sheet name="2-1-24" sheetId="24" r:id="rId24"/>
    <sheet name="2-2-1" sheetId="25" r:id="rId25"/>
    <sheet name="2-2-2" sheetId="26" r:id="rId26"/>
    <sheet name="2-2-3" sheetId="80" r:id="rId27"/>
    <sheet name="2-2-3 (男)" sheetId="81" r:id="rId28"/>
    <sheet name="2-2-3 (女)" sheetId="82" r:id="rId29"/>
    <sheet name="2-2-4 " sheetId="28" r:id="rId30"/>
    <sheet name="2-2-5" sheetId="29" r:id="rId31"/>
    <sheet name="2-2-6" sheetId="30" r:id="rId32"/>
    <sheet name="2-2-7" sheetId="31" r:id="rId33"/>
    <sheet name="2-2-8" sheetId="32" r:id="rId34"/>
    <sheet name="2-2-9" sheetId="33" r:id="rId35"/>
    <sheet name="2-2-10" sheetId="34" r:id="rId36"/>
    <sheet name="2-3-1" sheetId="35" r:id="rId37"/>
    <sheet name="2-3-2" sheetId="36" r:id="rId38"/>
    <sheet name="2-3-3" sheetId="37" r:id="rId39"/>
    <sheet name="2-3-4" sheetId="38" r:id="rId40"/>
    <sheet name="2-3-5" sheetId="39" r:id="rId41"/>
    <sheet name="2-3-6" sheetId="40" r:id="rId42"/>
    <sheet name="2-3-7" sheetId="72" r:id="rId43"/>
    <sheet name="2-4-1" sheetId="42" r:id="rId44"/>
    <sheet name="2-4-2" sheetId="43" r:id="rId45"/>
    <sheet name="2-4-3" sheetId="44" r:id="rId46"/>
    <sheet name="2-4-4" sheetId="45" r:id="rId47"/>
    <sheet name="2-4-5" sheetId="46" r:id="rId48"/>
    <sheet name="2-4-6" sheetId="83" r:id="rId49"/>
    <sheet name="2-4-7" sheetId="48" r:id="rId50"/>
    <sheet name="2-4-8、2-4-9" sheetId="49" r:id="rId51"/>
    <sheet name="2-4-10" sheetId="50" r:id="rId52"/>
    <sheet name="2-4-11" sheetId="64" r:id="rId53"/>
    <sheet name="2-4-12" sheetId="52" r:id="rId54"/>
    <sheet name="2-4-13" sheetId="65" r:id="rId55"/>
    <sheet name="2-4-14" sheetId="54" r:id="rId56"/>
    <sheet name="2-4-15" sheetId="55" r:id="rId57"/>
    <sheet name="2-4-16" sheetId="56" r:id="rId58"/>
    <sheet name="2-4-17" sheetId="57" r:id="rId59"/>
    <sheet name="2-4-18" sheetId="58" r:id="rId60"/>
    <sheet name="2-4-19" sheetId="59" r:id="rId61"/>
    <sheet name="2-4-20" sheetId="60" r:id="rId62"/>
    <sheet name="2-4-21" sheetId="61" r:id="rId63"/>
    <sheet name="2-5-1" sheetId="62" r:id="rId64"/>
    <sheet name="2-5-2" sheetId="63" r:id="rId65"/>
  </sheets>
  <definedNames>
    <definedName name="_xlnm.Print_Area" localSheetId="0">'2-1-1'!$A$1:$L$13</definedName>
    <definedName name="_xlnm.Print_Area" localSheetId="9">'2-1-10'!$A$1:$AJ$48</definedName>
    <definedName name="_xlnm.Print_Area" localSheetId="10">'2-1-11'!$A$1:$J$16</definedName>
    <definedName name="_xlnm.Print_Area" localSheetId="11">'2-1-12'!$A$1:$P$41</definedName>
    <definedName name="_xlnm.Print_Area" localSheetId="12">'2-1-13'!$A$1:$P$52</definedName>
    <definedName name="_xlnm.Print_Area" localSheetId="13">'2-1-14'!$A$1:$D$14</definedName>
    <definedName name="_xlnm.Print_Area" localSheetId="14">'2-1-15'!$A$1:$K$57</definedName>
    <definedName name="_xlnm.Print_Area" localSheetId="15">'2-1-16'!$A$1:$J$19</definedName>
    <definedName name="_xlnm.Print_Area" localSheetId="16">'2-1-17'!$A$1:$I$16</definedName>
    <definedName name="_xlnm.Print_Area" localSheetId="17">'2-1-18'!$A$1:$J$15</definedName>
    <definedName name="_xlnm.Print_Area" localSheetId="18">'2-1-19'!$A$1:$N$32</definedName>
    <definedName name="_xlnm.Print_Area" localSheetId="19">'2-1-20'!$A$1:$L$19</definedName>
    <definedName name="_xlnm.Print_Area" localSheetId="20">'2-1-21'!$A$1:$V$18</definedName>
    <definedName name="_xlnm.Print_Area" localSheetId="21">'2-1-22'!$A$1:$G$13</definedName>
    <definedName name="_xlnm.Print_Area" localSheetId="22">'2-1-23'!$A$1:$H$34</definedName>
    <definedName name="_xlnm.Print_Area" localSheetId="23">'2-1-24'!$A$1:$F$11</definedName>
    <definedName name="_xlnm.Print_Area" localSheetId="2">'2-1-3'!$A$1:$P$25</definedName>
    <definedName name="_xlnm.Print_Area" localSheetId="3">'2-1-4'!$A$1:$M$14</definedName>
    <definedName name="_xlnm.Print_Area" localSheetId="4">'2-1-5'!$A$1:$K$26</definedName>
    <definedName name="_xlnm.Print_Area" localSheetId="5">'2-1-6'!$A$1:$K$27</definedName>
    <definedName name="_xlnm.Print_Area" localSheetId="6">'2-1-7 '!$A$1:$S$33</definedName>
    <definedName name="_xlnm.Print_Area" localSheetId="7">'2-1-8'!$A$1:$J$17</definedName>
    <definedName name="_xlnm.Print_Area" localSheetId="8">'2-1-9'!$A$1:$AJ$36</definedName>
    <definedName name="_xlnm.Print_Area" localSheetId="24">'2-2-1'!$A$1:$J$24</definedName>
    <definedName name="_xlnm.Print_Area" localSheetId="35">'2-2-10'!$A$1:$L$18</definedName>
    <definedName name="_xlnm.Print_Area" localSheetId="25">'2-2-2'!$A$1:$L$19</definedName>
    <definedName name="_xlnm.Print_Area" localSheetId="26">'2-2-3'!$A$1:$K$76</definedName>
    <definedName name="_xlnm.Print_Area" localSheetId="28">'2-2-3 (女)'!$A$1:$U$85</definedName>
    <definedName name="_xlnm.Print_Area" localSheetId="27">'2-2-3 (男)'!$A$1:$U$76</definedName>
    <definedName name="_xlnm.Print_Area" localSheetId="31">'2-2-6'!$A$1:$K$22</definedName>
    <definedName name="_xlnm.Print_Area" localSheetId="32">'2-2-7'!$A$1:$G$24</definedName>
    <definedName name="_xlnm.Print_Area" localSheetId="34">'2-2-9'!$A$1:$O$16</definedName>
    <definedName name="_xlnm.Print_Area" localSheetId="36">'2-3-1'!$A$1:$G$16</definedName>
    <definedName name="_xlnm.Print_Area" localSheetId="38">'2-3-3'!$A$1:$K$16</definedName>
    <definedName name="_xlnm.Print_Area" localSheetId="40">'2-3-5'!$A$1:$F$7</definedName>
    <definedName name="_xlnm.Print_Area" localSheetId="41">'2-3-6'!$A$1:$I$24</definedName>
    <definedName name="_xlnm.Print_Area" localSheetId="42">'2-3-7'!$A$1:$M$34</definedName>
    <definedName name="_xlnm.Print_Area" localSheetId="43">'2-4-1'!$A$1:$Q$20</definedName>
    <definedName name="_xlnm.Print_Area" localSheetId="51">'2-4-10'!$A$1:$K$8</definedName>
    <definedName name="_xlnm.Print_Area" localSheetId="52">'2-4-11'!$A$1:$G$22</definedName>
    <definedName name="_xlnm.Print_Area" localSheetId="53">'2-4-12'!$A$1:$R$16</definedName>
    <definedName name="_xlnm.Print_Area" localSheetId="54">'2-4-13'!$A$1:$F$15</definedName>
    <definedName name="_xlnm.Print_Area" localSheetId="55">'2-4-14'!$A$1:$Q$28</definedName>
    <definedName name="_xlnm.Print_Area" localSheetId="56">'2-4-15'!$A$1:$N$15</definedName>
    <definedName name="_xlnm.Print_Area" localSheetId="57">'2-4-16'!$A$1:$J$16</definedName>
    <definedName name="_xlnm.Print_Area" localSheetId="58">'2-4-17'!$B$1:$O$18</definedName>
    <definedName name="_xlnm.Print_Area" localSheetId="59">'2-4-18'!$A$1:$P$16</definedName>
    <definedName name="_xlnm.Print_Area" localSheetId="60">'2-4-19'!$A$1:$H$18</definedName>
    <definedName name="_xlnm.Print_Area" localSheetId="44">'2-4-2'!$A$1:$P$13</definedName>
    <definedName name="_xlnm.Print_Area" localSheetId="61">'2-4-20'!$A$1:$R$15</definedName>
    <definedName name="_xlnm.Print_Area" localSheetId="62">'2-4-21'!$A$1:$L$17</definedName>
    <definedName name="_xlnm.Print_Area" localSheetId="45">'2-4-3'!$A$1:$Z$24</definedName>
    <definedName name="_xlnm.Print_Area" localSheetId="46">'2-4-4'!$A$1:$L$33</definedName>
    <definedName name="_xlnm.Print_Area" localSheetId="47">'2-4-5'!$A$1:$T$16</definedName>
    <definedName name="_xlnm.Print_Area" localSheetId="48">'2-4-6'!$A$1:$Q$41</definedName>
    <definedName name="_xlnm.Print_Area" localSheetId="49">'2-4-7'!$A$1:$N$31</definedName>
    <definedName name="_xlnm.Print_Area" localSheetId="50">'2-4-8、2-4-9'!$A$1:$H$32</definedName>
    <definedName name="_xlnm.Print_Area" localSheetId="63">'2-5-1'!$A$1:$M$16</definedName>
    <definedName name="_xlnm.Print_Area" localSheetId="64">'2-5-2'!$A$1:$I$17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14" i="52" l="1"/>
  <c r="P8" i="52"/>
  <c r="P9" i="52"/>
  <c r="P10" i="52"/>
  <c r="P11" i="52"/>
  <c r="P7" i="52"/>
  <c r="P6" i="52"/>
  <c r="H15" i="52"/>
  <c r="H8" i="52"/>
  <c r="H9" i="52"/>
  <c r="H10" i="52"/>
  <c r="H11" i="52"/>
  <c r="H12" i="52"/>
  <c r="H13" i="52"/>
  <c r="H14" i="52"/>
  <c r="H7" i="52"/>
  <c r="H6" i="52"/>
  <c r="G24" i="3" l="1"/>
  <c r="G7" i="3"/>
  <c r="G8" i="3"/>
  <c r="G9" i="3"/>
  <c r="G10" i="3"/>
  <c r="G11" i="3"/>
  <c r="G12" i="3"/>
  <c r="G13" i="3"/>
  <c r="G14" i="3"/>
  <c r="G15" i="3"/>
  <c r="G16" i="3"/>
  <c r="G17" i="3"/>
  <c r="G18" i="3"/>
  <c r="G19" i="3"/>
  <c r="G20" i="3"/>
  <c r="G21" i="3"/>
  <c r="G22" i="3"/>
  <c r="G23" i="3"/>
  <c r="G6" i="3"/>
  <c r="G5" i="3"/>
  <c r="J24" i="3"/>
  <c r="J7" i="3"/>
  <c r="J8" i="3"/>
  <c r="J9" i="3"/>
  <c r="J10" i="3"/>
  <c r="J11" i="3"/>
  <c r="J12" i="3"/>
  <c r="J13" i="3"/>
  <c r="J14" i="3"/>
  <c r="J15" i="3"/>
  <c r="J16" i="3"/>
  <c r="J17" i="3"/>
  <c r="J18" i="3"/>
  <c r="J19" i="3"/>
  <c r="J20" i="3"/>
  <c r="J21" i="3"/>
  <c r="J22" i="3"/>
  <c r="J23" i="3"/>
  <c r="J6" i="3"/>
  <c r="J5" i="3"/>
  <c r="M24" i="3"/>
  <c r="M7" i="3"/>
  <c r="M8" i="3"/>
  <c r="M9" i="3"/>
  <c r="M10" i="3"/>
  <c r="M11" i="3"/>
  <c r="M12" i="3"/>
  <c r="M13" i="3"/>
  <c r="M14" i="3"/>
  <c r="M15" i="3"/>
  <c r="M16" i="3"/>
  <c r="M17" i="3"/>
  <c r="M18" i="3"/>
  <c r="M19" i="3"/>
  <c r="M20" i="3"/>
  <c r="M21" i="3"/>
  <c r="M22" i="3"/>
  <c r="M23" i="3"/>
  <c r="M6" i="3"/>
  <c r="M5" i="3"/>
  <c r="P24" i="3"/>
  <c r="P7" i="3"/>
  <c r="P8" i="3"/>
  <c r="P9" i="3"/>
  <c r="P10" i="3"/>
  <c r="P11" i="3"/>
  <c r="P12" i="3"/>
  <c r="P13" i="3"/>
  <c r="P14" i="3"/>
  <c r="P15" i="3"/>
  <c r="P16" i="3"/>
  <c r="P17" i="3"/>
  <c r="P18" i="3"/>
  <c r="P19" i="3"/>
  <c r="P20" i="3"/>
  <c r="P21" i="3"/>
  <c r="P22" i="3"/>
  <c r="P23" i="3"/>
  <c r="P6" i="3"/>
  <c r="P5" i="3"/>
  <c r="B25" i="48" l="1"/>
  <c r="B26" i="48"/>
  <c r="B27" i="48"/>
  <c r="B28" i="48"/>
  <c r="B24" i="48"/>
  <c r="B15" i="48"/>
  <c r="B14" i="48"/>
  <c r="B13" i="48"/>
  <c r="B11" i="48"/>
  <c r="B12" i="48"/>
  <c r="X7" i="28"/>
  <c r="O31" i="29" l="1"/>
  <c r="O28" i="29"/>
  <c r="O25" i="29"/>
  <c r="O22" i="29"/>
  <c r="O19" i="29"/>
  <c r="O16" i="29"/>
  <c r="O13" i="29"/>
  <c r="O10" i="29"/>
  <c r="O7" i="29"/>
  <c r="O4" i="29"/>
  <c r="W31" i="28"/>
  <c r="W28" i="28"/>
  <c r="W25" i="28"/>
  <c r="W22" i="28"/>
  <c r="W19" i="28"/>
  <c r="W16" i="28"/>
  <c r="W13" i="28"/>
  <c r="W10" i="28"/>
  <c r="W7" i="28"/>
  <c r="W4" i="28"/>
  <c r="U7" i="82"/>
  <c r="U8" i="82"/>
  <c r="U9" i="82"/>
  <c r="U10" i="82"/>
  <c r="U11" i="82"/>
  <c r="U12" i="82"/>
  <c r="U13" i="82"/>
  <c r="U14" i="82"/>
  <c r="U15" i="82"/>
  <c r="U16" i="82"/>
  <c r="U17" i="82"/>
  <c r="U18" i="82"/>
  <c r="U19" i="82"/>
  <c r="U20" i="82"/>
  <c r="U21" i="82"/>
  <c r="U22" i="82"/>
  <c r="U23" i="82"/>
  <c r="U24" i="82"/>
  <c r="U25" i="82"/>
  <c r="U26" i="82"/>
  <c r="U27" i="82"/>
  <c r="U28" i="82"/>
  <c r="U29" i="82"/>
  <c r="U30" i="82"/>
  <c r="U31" i="82"/>
  <c r="U32" i="82"/>
  <c r="U33" i="82"/>
  <c r="U34" i="82"/>
  <c r="U35" i="82"/>
  <c r="U36" i="82"/>
  <c r="U37" i="82"/>
  <c r="U38" i="82"/>
  <c r="U39" i="82"/>
  <c r="U40" i="82"/>
  <c r="U41" i="82"/>
  <c r="U42" i="82"/>
  <c r="U43" i="82"/>
  <c r="U44" i="82"/>
  <c r="U45" i="82"/>
  <c r="U46" i="82"/>
  <c r="U47" i="82"/>
  <c r="U48" i="82"/>
  <c r="U49" i="82"/>
  <c r="U50" i="82"/>
  <c r="U51" i="82"/>
  <c r="U52" i="82"/>
  <c r="U53" i="82"/>
  <c r="U55" i="82"/>
  <c r="U56" i="82"/>
  <c r="U57" i="82"/>
  <c r="U58" i="82"/>
  <c r="U59" i="82"/>
  <c r="U60" i="82"/>
  <c r="U61" i="82"/>
  <c r="U62" i="82"/>
  <c r="U63" i="82"/>
  <c r="U64" i="82"/>
  <c r="U65" i="82"/>
  <c r="U66" i="82"/>
  <c r="U68" i="82"/>
  <c r="U69" i="82"/>
  <c r="U70" i="82"/>
  <c r="U71" i="82"/>
  <c r="U72" i="82"/>
  <c r="U73" i="82"/>
  <c r="U74" i="82"/>
  <c r="U75" i="82"/>
  <c r="U76" i="82"/>
  <c r="U77" i="82"/>
  <c r="U78" i="82"/>
  <c r="U79" i="82"/>
  <c r="U80" i="82"/>
  <c r="U81" i="82"/>
  <c r="U82" i="82"/>
  <c r="U67" i="82"/>
  <c r="U54" i="82"/>
  <c r="S7" i="82"/>
  <c r="S8" i="82"/>
  <c r="S9" i="82"/>
  <c r="S10" i="82"/>
  <c r="S11" i="82"/>
  <c r="S12" i="82"/>
  <c r="S13" i="82"/>
  <c r="S14" i="82"/>
  <c r="S15" i="82"/>
  <c r="S16" i="82"/>
  <c r="S17" i="82"/>
  <c r="S18" i="82"/>
  <c r="S19" i="82"/>
  <c r="S20" i="82"/>
  <c r="S21" i="82"/>
  <c r="S22" i="82"/>
  <c r="S23" i="82"/>
  <c r="S24" i="82"/>
  <c r="S25" i="82"/>
  <c r="S26" i="82"/>
  <c r="S27" i="82"/>
  <c r="S28" i="82"/>
  <c r="S29" i="82"/>
  <c r="S30" i="82"/>
  <c r="S31" i="82"/>
  <c r="S32" i="82"/>
  <c r="S33" i="82"/>
  <c r="S34" i="82"/>
  <c r="S35" i="82"/>
  <c r="S36" i="82"/>
  <c r="S37" i="82"/>
  <c r="S38" i="82"/>
  <c r="S39" i="82"/>
  <c r="S40" i="82"/>
  <c r="S41" i="82"/>
  <c r="S42" i="82"/>
  <c r="S43" i="82"/>
  <c r="S44" i="82"/>
  <c r="S45" i="82"/>
  <c r="S46" i="82"/>
  <c r="S47" i="82"/>
  <c r="S48" i="82"/>
  <c r="S49" i="82"/>
  <c r="S50" i="82"/>
  <c r="S51" i="82"/>
  <c r="S52" i="82"/>
  <c r="S53" i="82"/>
  <c r="S55" i="82"/>
  <c r="S56" i="82"/>
  <c r="S57" i="82"/>
  <c r="S58" i="82"/>
  <c r="S59" i="82"/>
  <c r="S60" i="82"/>
  <c r="S61" i="82"/>
  <c r="S62" i="82"/>
  <c r="S63" i="82"/>
  <c r="S64" i="82"/>
  <c r="S65" i="82"/>
  <c r="S66" i="82"/>
  <c r="S68" i="82"/>
  <c r="S69" i="82"/>
  <c r="S70" i="82"/>
  <c r="S71" i="82"/>
  <c r="S72" i="82"/>
  <c r="S73" i="82"/>
  <c r="S74" i="82"/>
  <c r="S75" i="82"/>
  <c r="S76" i="82"/>
  <c r="S77" i="82"/>
  <c r="S78" i="82"/>
  <c r="S79" i="82"/>
  <c r="S80" i="82"/>
  <c r="S81" i="82"/>
  <c r="S82" i="82"/>
  <c r="S67" i="82"/>
  <c r="S54" i="82"/>
  <c r="Q7" i="82"/>
  <c r="Q8" i="82"/>
  <c r="Q9" i="82"/>
  <c r="Q10" i="82"/>
  <c r="Q11" i="82"/>
  <c r="Q12" i="82"/>
  <c r="Q13" i="82"/>
  <c r="Q14" i="82"/>
  <c r="Q15" i="82"/>
  <c r="Q16" i="82"/>
  <c r="Q17" i="82"/>
  <c r="Q18" i="82"/>
  <c r="Q19" i="82"/>
  <c r="Q20" i="82"/>
  <c r="Q21" i="82"/>
  <c r="Q22" i="82"/>
  <c r="Q23" i="82"/>
  <c r="Q24" i="82"/>
  <c r="Q25" i="82"/>
  <c r="Q26" i="82"/>
  <c r="Q27" i="82"/>
  <c r="Q28" i="82"/>
  <c r="Q29" i="82"/>
  <c r="Q30" i="82"/>
  <c r="Q31" i="82"/>
  <c r="Q32" i="82"/>
  <c r="Q33" i="82"/>
  <c r="Q34" i="82"/>
  <c r="Q35" i="82"/>
  <c r="Q36" i="82"/>
  <c r="Q37" i="82"/>
  <c r="Q38" i="82"/>
  <c r="Q39" i="82"/>
  <c r="Q40" i="82"/>
  <c r="Q41" i="82"/>
  <c r="Q42" i="82"/>
  <c r="Q43" i="82"/>
  <c r="Q44" i="82"/>
  <c r="Q45" i="82"/>
  <c r="Q46" i="82"/>
  <c r="Q47" i="82"/>
  <c r="Q48" i="82"/>
  <c r="Q49" i="82"/>
  <c r="Q50" i="82"/>
  <c r="Q51" i="82"/>
  <c r="Q52" i="82"/>
  <c r="Q53" i="82"/>
  <c r="Q55" i="82"/>
  <c r="Q56" i="82"/>
  <c r="Q57" i="82"/>
  <c r="Q58" i="82"/>
  <c r="Q59" i="82"/>
  <c r="Q60" i="82"/>
  <c r="Q61" i="82"/>
  <c r="Q62" i="82"/>
  <c r="Q63" i="82"/>
  <c r="Q64" i="82"/>
  <c r="Q65" i="82"/>
  <c r="Q66" i="82"/>
  <c r="Q68" i="82"/>
  <c r="Q69" i="82"/>
  <c r="Q70" i="82"/>
  <c r="Q71" i="82"/>
  <c r="Q72" i="82"/>
  <c r="Q73" i="82"/>
  <c r="Q74" i="82"/>
  <c r="Q75" i="82"/>
  <c r="Q76" i="82"/>
  <c r="Q77" i="82"/>
  <c r="Q78" i="82"/>
  <c r="Q79" i="82"/>
  <c r="Q80" i="82"/>
  <c r="Q81" i="82"/>
  <c r="Q82" i="82"/>
  <c r="Q67" i="82"/>
  <c r="Q54" i="82"/>
  <c r="O7" i="82"/>
  <c r="O8" i="82"/>
  <c r="O9" i="82"/>
  <c r="O10" i="82"/>
  <c r="O11" i="82"/>
  <c r="O12" i="82"/>
  <c r="O13" i="82"/>
  <c r="O14" i="82"/>
  <c r="O15" i="82"/>
  <c r="O16" i="82"/>
  <c r="O17" i="82"/>
  <c r="O18" i="82"/>
  <c r="O19" i="82"/>
  <c r="O20" i="82"/>
  <c r="O21" i="82"/>
  <c r="O22" i="82"/>
  <c r="O23" i="82"/>
  <c r="O24" i="82"/>
  <c r="O25" i="82"/>
  <c r="O26" i="82"/>
  <c r="O27" i="82"/>
  <c r="O28" i="82"/>
  <c r="O29" i="82"/>
  <c r="O30" i="82"/>
  <c r="O31" i="82"/>
  <c r="O32" i="82"/>
  <c r="O33" i="82"/>
  <c r="O34" i="82"/>
  <c r="O35" i="82"/>
  <c r="O36" i="82"/>
  <c r="O37" i="82"/>
  <c r="O38" i="82"/>
  <c r="O39" i="82"/>
  <c r="O40" i="82"/>
  <c r="O41" i="82"/>
  <c r="O42" i="82"/>
  <c r="O43" i="82"/>
  <c r="O44" i="82"/>
  <c r="O45" i="82"/>
  <c r="O46" i="82"/>
  <c r="O47" i="82"/>
  <c r="O48" i="82"/>
  <c r="O49" i="82"/>
  <c r="O50" i="82"/>
  <c r="O51" i="82"/>
  <c r="O52" i="82"/>
  <c r="O53" i="82"/>
  <c r="O55" i="82"/>
  <c r="O56" i="82"/>
  <c r="O57" i="82"/>
  <c r="O58" i="82"/>
  <c r="O59" i="82"/>
  <c r="O60" i="82"/>
  <c r="O61" i="82"/>
  <c r="O62" i="82"/>
  <c r="O63" i="82"/>
  <c r="O64" i="82"/>
  <c r="O65" i="82"/>
  <c r="O66" i="82"/>
  <c r="O68" i="82"/>
  <c r="O69" i="82"/>
  <c r="O70" i="82"/>
  <c r="O71" i="82"/>
  <c r="O72" i="82"/>
  <c r="O73" i="82"/>
  <c r="O74" i="82"/>
  <c r="O75" i="82"/>
  <c r="O76" i="82"/>
  <c r="O77" i="82"/>
  <c r="O78" i="82"/>
  <c r="O79" i="82"/>
  <c r="O80" i="82"/>
  <c r="O81" i="82"/>
  <c r="O82" i="82"/>
  <c r="O67" i="82"/>
  <c r="O54" i="82"/>
  <c r="M7" i="82"/>
  <c r="M8" i="82"/>
  <c r="M9" i="82"/>
  <c r="M10" i="82"/>
  <c r="M11" i="82"/>
  <c r="M12" i="82"/>
  <c r="M13" i="82"/>
  <c r="M14" i="82"/>
  <c r="M15" i="82"/>
  <c r="M16" i="82"/>
  <c r="M17" i="82"/>
  <c r="M18" i="82"/>
  <c r="M19" i="82"/>
  <c r="M20" i="82"/>
  <c r="M21" i="82"/>
  <c r="M22" i="82"/>
  <c r="M23" i="82"/>
  <c r="M24" i="82"/>
  <c r="M25" i="82"/>
  <c r="M26" i="82"/>
  <c r="M27" i="82"/>
  <c r="M28" i="82"/>
  <c r="M29" i="82"/>
  <c r="M30" i="82"/>
  <c r="M31" i="82"/>
  <c r="M32" i="82"/>
  <c r="M33" i="82"/>
  <c r="M34" i="82"/>
  <c r="M35" i="82"/>
  <c r="M36" i="82"/>
  <c r="M37" i="82"/>
  <c r="M38" i="82"/>
  <c r="M39" i="82"/>
  <c r="M40" i="82"/>
  <c r="M41" i="82"/>
  <c r="M42" i="82"/>
  <c r="M43" i="82"/>
  <c r="M44" i="82"/>
  <c r="M45" i="82"/>
  <c r="M46" i="82"/>
  <c r="M47" i="82"/>
  <c r="M48" i="82"/>
  <c r="M49" i="82"/>
  <c r="M50" i="82"/>
  <c r="M51" i="82"/>
  <c r="M52" i="82"/>
  <c r="M53" i="82"/>
  <c r="M55" i="82"/>
  <c r="M56" i="82"/>
  <c r="M57" i="82"/>
  <c r="M58" i="82"/>
  <c r="M59" i="82"/>
  <c r="M60" i="82"/>
  <c r="M61" i="82"/>
  <c r="M62" i="82"/>
  <c r="M63" i="82"/>
  <c r="M64" i="82"/>
  <c r="M65" i="82"/>
  <c r="M66" i="82"/>
  <c r="M68" i="82"/>
  <c r="M69" i="82"/>
  <c r="M70" i="82"/>
  <c r="M71" i="82"/>
  <c r="M72" i="82"/>
  <c r="M73" i="82"/>
  <c r="M74" i="82"/>
  <c r="M75" i="82"/>
  <c r="M76" i="82"/>
  <c r="M77" i="82"/>
  <c r="M78" i="82"/>
  <c r="M79" i="82"/>
  <c r="M80" i="82"/>
  <c r="M81" i="82"/>
  <c r="M82" i="82"/>
  <c r="M67" i="82"/>
  <c r="M54" i="82"/>
  <c r="K7" i="82"/>
  <c r="K8" i="82"/>
  <c r="K9" i="82"/>
  <c r="K10" i="82"/>
  <c r="K11" i="82"/>
  <c r="K12" i="82"/>
  <c r="K13" i="82"/>
  <c r="K14" i="82"/>
  <c r="K15" i="82"/>
  <c r="K16" i="82"/>
  <c r="K17" i="82"/>
  <c r="K18" i="82"/>
  <c r="K19" i="82"/>
  <c r="K20" i="82"/>
  <c r="K21" i="82"/>
  <c r="K22" i="82"/>
  <c r="K23" i="82"/>
  <c r="K24" i="82"/>
  <c r="K25" i="82"/>
  <c r="K26" i="82"/>
  <c r="K27" i="82"/>
  <c r="K28" i="82"/>
  <c r="K29" i="82"/>
  <c r="K30" i="82"/>
  <c r="K31" i="82"/>
  <c r="K32" i="82"/>
  <c r="K33" i="82"/>
  <c r="K34" i="82"/>
  <c r="K35" i="82"/>
  <c r="K36" i="82"/>
  <c r="K37" i="82"/>
  <c r="K38" i="82"/>
  <c r="K39" i="82"/>
  <c r="K40" i="82"/>
  <c r="K41" i="82"/>
  <c r="K42" i="82"/>
  <c r="K43" i="82"/>
  <c r="K44" i="82"/>
  <c r="K45" i="82"/>
  <c r="K46" i="82"/>
  <c r="K47" i="82"/>
  <c r="K48" i="82"/>
  <c r="K49" i="82"/>
  <c r="K50" i="82"/>
  <c r="K51" i="82"/>
  <c r="K52" i="82"/>
  <c r="K53" i="82"/>
  <c r="K55" i="82"/>
  <c r="K56" i="82"/>
  <c r="K57" i="82"/>
  <c r="K58" i="82"/>
  <c r="K59" i="82"/>
  <c r="K60" i="82"/>
  <c r="K61" i="82"/>
  <c r="K62" i="82"/>
  <c r="K63" i="82"/>
  <c r="K64" i="82"/>
  <c r="K65" i="82"/>
  <c r="K66" i="82"/>
  <c r="K68" i="82"/>
  <c r="K69" i="82"/>
  <c r="K70" i="82"/>
  <c r="K71" i="82"/>
  <c r="K72" i="82"/>
  <c r="K73" i="82"/>
  <c r="K74" i="82"/>
  <c r="K75" i="82"/>
  <c r="K76" i="82"/>
  <c r="K77" i="82"/>
  <c r="K78" i="82"/>
  <c r="K79" i="82"/>
  <c r="K80" i="82"/>
  <c r="K81" i="82"/>
  <c r="K82" i="82"/>
  <c r="K67" i="82"/>
  <c r="K54" i="82"/>
  <c r="I7" i="82"/>
  <c r="I8" i="82"/>
  <c r="I9" i="82"/>
  <c r="I10" i="82"/>
  <c r="I11" i="82"/>
  <c r="I12" i="82"/>
  <c r="I13" i="82"/>
  <c r="I14" i="82"/>
  <c r="I15" i="82"/>
  <c r="I16" i="82"/>
  <c r="I17" i="82"/>
  <c r="I18" i="82"/>
  <c r="I19" i="82"/>
  <c r="I20" i="82"/>
  <c r="I21" i="82"/>
  <c r="I22" i="82"/>
  <c r="I23" i="82"/>
  <c r="I24" i="82"/>
  <c r="I25" i="82"/>
  <c r="I26" i="82"/>
  <c r="I27" i="82"/>
  <c r="I28" i="82"/>
  <c r="I29" i="82"/>
  <c r="I30" i="82"/>
  <c r="I31" i="82"/>
  <c r="I32" i="82"/>
  <c r="I33" i="82"/>
  <c r="I34" i="82"/>
  <c r="I35" i="82"/>
  <c r="I36" i="82"/>
  <c r="I37" i="82"/>
  <c r="I38" i="82"/>
  <c r="I39" i="82"/>
  <c r="I40" i="82"/>
  <c r="I41" i="82"/>
  <c r="I42" i="82"/>
  <c r="I43" i="82"/>
  <c r="I44" i="82"/>
  <c r="I45" i="82"/>
  <c r="I46" i="82"/>
  <c r="I47" i="82"/>
  <c r="I48" i="82"/>
  <c r="I49" i="82"/>
  <c r="I50" i="82"/>
  <c r="I51" i="82"/>
  <c r="I52" i="82"/>
  <c r="I53" i="82"/>
  <c r="I55" i="82"/>
  <c r="I56" i="82"/>
  <c r="I57" i="82"/>
  <c r="I58" i="82"/>
  <c r="I59" i="82"/>
  <c r="I60" i="82"/>
  <c r="I61" i="82"/>
  <c r="I62" i="82"/>
  <c r="I63" i="82"/>
  <c r="I64" i="82"/>
  <c r="I65" i="82"/>
  <c r="I66" i="82"/>
  <c r="I68" i="82"/>
  <c r="I69" i="82"/>
  <c r="I70" i="82"/>
  <c r="I71" i="82"/>
  <c r="I72" i="82"/>
  <c r="I73" i="82"/>
  <c r="I74" i="82"/>
  <c r="I75" i="82"/>
  <c r="I76" i="82"/>
  <c r="I77" i="82"/>
  <c r="I78" i="82"/>
  <c r="I79" i="82"/>
  <c r="I80" i="82"/>
  <c r="I81" i="82"/>
  <c r="I82" i="82"/>
  <c r="I67" i="82"/>
  <c r="I54" i="82"/>
  <c r="G7" i="82"/>
  <c r="G8" i="82"/>
  <c r="G9" i="82"/>
  <c r="G10" i="82"/>
  <c r="G11" i="82"/>
  <c r="G12" i="82"/>
  <c r="G13" i="82"/>
  <c r="G14" i="82"/>
  <c r="G15" i="82"/>
  <c r="G16" i="82"/>
  <c r="G17" i="82"/>
  <c r="G18" i="82"/>
  <c r="G19" i="82"/>
  <c r="G20" i="82"/>
  <c r="G21" i="82"/>
  <c r="G22" i="82"/>
  <c r="G23" i="82"/>
  <c r="G24" i="82"/>
  <c r="G25" i="82"/>
  <c r="G26" i="82"/>
  <c r="G27" i="82"/>
  <c r="G28" i="82"/>
  <c r="G29" i="82"/>
  <c r="G30" i="82"/>
  <c r="G31" i="82"/>
  <c r="G32" i="82"/>
  <c r="G33" i="82"/>
  <c r="G34" i="82"/>
  <c r="G35" i="82"/>
  <c r="G36" i="82"/>
  <c r="G37" i="82"/>
  <c r="G38" i="82"/>
  <c r="G39" i="82"/>
  <c r="G40" i="82"/>
  <c r="G41" i="82"/>
  <c r="G42" i="82"/>
  <c r="G43" i="82"/>
  <c r="G44" i="82"/>
  <c r="G45" i="82"/>
  <c r="G46" i="82"/>
  <c r="G47" i="82"/>
  <c r="G48" i="82"/>
  <c r="G49" i="82"/>
  <c r="G50" i="82"/>
  <c r="G51" i="82"/>
  <c r="G52" i="82"/>
  <c r="G53" i="82"/>
  <c r="G55" i="82"/>
  <c r="G56" i="82"/>
  <c r="G57" i="82"/>
  <c r="G58" i="82"/>
  <c r="G59" i="82"/>
  <c r="G60" i="82"/>
  <c r="G61" i="82"/>
  <c r="G62" i="82"/>
  <c r="G63" i="82"/>
  <c r="G64" i="82"/>
  <c r="G65" i="82"/>
  <c r="G66" i="82"/>
  <c r="G68" i="82"/>
  <c r="G69" i="82"/>
  <c r="G70" i="82"/>
  <c r="G71" i="82"/>
  <c r="G72" i="82"/>
  <c r="G73" i="82"/>
  <c r="G74" i="82"/>
  <c r="G75" i="82"/>
  <c r="G76" i="82"/>
  <c r="G77" i="82"/>
  <c r="G78" i="82"/>
  <c r="G79" i="82"/>
  <c r="G80" i="82"/>
  <c r="G81" i="82"/>
  <c r="G82" i="82"/>
  <c r="G67" i="82"/>
  <c r="G54" i="82"/>
  <c r="E7" i="82"/>
  <c r="E8" i="82"/>
  <c r="E9" i="82"/>
  <c r="E10" i="82"/>
  <c r="E11" i="82"/>
  <c r="E12" i="82"/>
  <c r="E13" i="82"/>
  <c r="E14" i="82"/>
  <c r="E15" i="82"/>
  <c r="E16" i="82"/>
  <c r="E17" i="82"/>
  <c r="E18" i="82"/>
  <c r="E19" i="82"/>
  <c r="E20" i="82"/>
  <c r="E21" i="82"/>
  <c r="E22" i="82"/>
  <c r="E23" i="82"/>
  <c r="E24" i="82"/>
  <c r="E25" i="82"/>
  <c r="E26" i="82"/>
  <c r="E27" i="82"/>
  <c r="E28" i="82"/>
  <c r="E29" i="82"/>
  <c r="E30" i="82"/>
  <c r="E31" i="82"/>
  <c r="E32" i="82"/>
  <c r="E33" i="82"/>
  <c r="E34" i="82"/>
  <c r="E35" i="82"/>
  <c r="E36" i="82"/>
  <c r="E37" i="82"/>
  <c r="E38" i="82"/>
  <c r="E39" i="82"/>
  <c r="E40" i="82"/>
  <c r="E41" i="82"/>
  <c r="E42" i="82"/>
  <c r="E43" i="82"/>
  <c r="E44" i="82"/>
  <c r="E45" i="82"/>
  <c r="E46" i="82"/>
  <c r="E47" i="82"/>
  <c r="E48" i="82"/>
  <c r="E49" i="82"/>
  <c r="E50" i="82"/>
  <c r="E51" i="82"/>
  <c r="E52" i="82"/>
  <c r="E53" i="82"/>
  <c r="E55" i="82"/>
  <c r="E56" i="82"/>
  <c r="E57" i="82"/>
  <c r="E58" i="82"/>
  <c r="E59" i="82"/>
  <c r="E60" i="82"/>
  <c r="E61" i="82"/>
  <c r="E62" i="82"/>
  <c r="E63" i="82"/>
  <c r="E64" i="82"/>
  <c r="E65" i="82"/>
  <c r="E66" i="82"/>
  <c r="E68" i="82"/>
  <c r="E69" i="82"/>
  <c r="E70" i="82"/>
  <c r="E71" i="82"/>
  <c r="E72" i="82"/>
  <c r="E73" i="82"/>
  <c r="E74" i="82"/>
  <c r="E75" i="82"/>
  <c r="E76" i="82"/>
  <c r="E77" i="82"/>
  <c r="E78" i="82"/>
  <c r="E79" i="82"/>
  <c r="E80" i="82"/>
  <c r="E81" i="82"/>
  <c r="E82" i="82"/>
  <c r="E67" i="82"/>
  <c r="E54" i="82"/>
  <c r="C7" i="82"/>
  <c r="C8" i="82"/>
  <c r="C9" i="82"/>
  <c r="C10" i="82"/>
  <c r="C11" i="82"/>
  <c r="C12" i="82"/>
  <c r="C13" i="82"/>
  <c r="C14" i="82"/>
  <c r="C15" i="82"/>
  <c r="C16" i="82"/>
  <c r="C17" i="82"/>
  <c r="C18" i="82"/>
  <c r="C19" i="82"/>
  <c r="C20" i="82"/>
  <c r="C21" i="82"/>
  <c r="C22" i="82"/>
  <c r="C23" i="82"/>
  <c r="C24" i="82"/>
  <c r="C25" i="82"/>
  <c r="C26" i="82"/>
  <c r="C27" i="82"/>
  <c r="C28" i="82"/>
  <c r="C29" i="82"/>
  <c r="C30" i="82"/>
  <c r="C31" i="82"/>
  <c r="C32" i="82"/>
  <c r="C33" i="82"/>
  <c r="C34" i="82"/>
  <c r="C35" i="82"/>
  <c r="C36" i="82"/>
  <c r="C37" i="82"/>
  <c r="C38" i="82"/>
  <c r="C39" i="82"/>
  <c r="C40" i="82"/>
  <c r="C41" i="82"/>
  <c r="C42" i="82"/>
  <c r="C43" i="82"/>
  <c r="C44" i="82"/>
  <c r="C45" i="82"/>
  <c r="C46" i="82"/>
  <c r="C47" i="82"/>
  <c r="C48" i="82"/>
  <c r="C49" i="82"/>
  <c r="C50" i="82"/>
  <c r="C51" i="82"/>
  <c r="C52" i="82"/>
  <c r="C53" i="82"/>
  <c r="C55" i="82"/>
  <c r="C56" i="82"/>
  <c r="C57" i="82"/>
  <c r="C58" i="82"/>
  <c r="C59" i="82"/>
  <c r="C60" i="82"/>
  <c r="C61" i="82"/>
  <c r="C62" i="82"/>
  <c r="C63" i="82"/>
  <c r="C64" i="82"/>
  <c r="C65" i="82"/>
  <c r="C66" i="82"/>
  <c r="C68" i="82"/>
  <c r="C69" i="82"/>
  <c r="C70" i="82"/>
  <c r="C71" i="82"/>
  <c r="C72" i="82"/>
  <c r="C73" i="82"/>
  <c r="C74" i="82"/>
  <c r="C75" i="82"/>
  <c r="C76" i="82"/>
  <c r="C77" i="82"/>
  <c r="C78" i="82"/>
  <c r="C79" i="82"/>
  <c r="C80" i="82"/>
  <c r="C81" i="82"/>
  <c r="C82" i="82"/>
  <c r="C67" i="82"/>
  <c r="C54" i="82"/>
  <c r="U27" i="81"/>
  <c r="U43" i="81"/>
  <c r="S27" i="81"/>
  <c r="S43" i="81"/>
  <c r="Q27" i="81"/>
  <c r="Q43" i="81"/>
  <c r="O27" i="81"/>
  <c r="O43" i="81"/>
  <c r="M27" i="81"/>
  <c r="M43" i="81"/>
  <c r="K27" i="81"/>
  <c r="K43" i="81"/>
  <c r="I27" i="81"/>
  <c r="I43" i="81"/>
  <c r="G27" i="81"/>
  <c r="G43" i="81"/>
  <c r="E27" i="81"/>
  <c r="E43" i="81"/>
  <c r="C27" i="81"/>
  <c r="C43" i="81"/>
  <c r="U10" i="81"/>
  <c r="S10" i="81"/>
  <c r="Q10" i="81"/>
  <c r="O10" i="81"/>
  <c r="M10" i="81"/>
  <c r="K10" i="81"/>
  <c r="I10" i="81"/>
  <c r="G10" i="81"/>
  <c r="E10" i="81"/>
  <c r="C10" i="81"/>
  <c r="U16" i="81"/>
  <c r="S16" i="81"/>
  <c r="Q16" i="81"/>
  <c r="O16" i="81"/>
  <c r="M16" i="81"/>
  <c r="K16" i="81"/>
  <c r="I16" i="81"/>
  <c r="G16" i="81"/>
  <c r="E16" i="81"/>
  <c r="C16" i="81"/>
  <c r="F14" i="60" l="1"/>
  <c r="A17" i="71" l="1"/>
  <c r="A16" i="71"/>
  <c r="A15" i="71"/>
  <c r="A14" i="71"/>
  <c r="A13" i="71"/>
  <c r="A12" i="71"/>
  <c r="A11" i="71"/>
  <c r="A10" i="71"/>
  <c r="A9" i="71"/>
  <c r="A8" i="71"/>
  <c r="G20" i="64" l="1"/>
  <c r="N6" i="64"/>
  <c r="D13" i="83"/>
  <c r="E13" i="83"/>
  <c r="F13" i="83"/>
  <c r="G13" i="83"/>
  <c r="H13" i="83"/>
  <c r="I13" i="83"/>
  <c r="J13" i="83"/>
  <c r="K13" i="83"/>
  <c r="L13" i="83"/>
  <c r="M13" i="83"/>
  <c r="N13" i="83"/>
  <c r="O13" i="83"/>
  <c r="P13" i="83"/>
  <c r="Q13" i="83"/>
  <c r="C13" i="83"/>
  <c r="C32" i="72"/>
  <c r="D32" i="72"/>
  <c r="E32" i="72"/>
  <c r="F32" i="72"/>
  <c r="G32" i="72"/>
  <c r="H32" i="72"/>
  <c r="I32" i="72"/>
  <c r="J32" i="72"/>
  <c r="K32" i="72"/>
  <c r="L32" i="72"/>
  <c r="M32" i="72"/>
  <c r="B32" i="72"/>
  <c r="T6" i="39" l="1"/>
  <c r="F6" i="39" s="1"/>
  <c r="S6" i="39"/>
  <c r="E6" i="39" s="1"/>
  <c r="R6" i="39"/>
  <c r="D6" i="39" s="1"/>
  <c r="Q6" i="39"/>
  <c r="C6" i="39" s="1"/>
  <c r="P6" i="39"/>
  <c r="B6" i="39" s="1"/>
  <c r="T5" i="39"/>
  <c r="F5" i="39" s="1"/>
  <c r="S5" i="39"/>
  <c r="E5" i="39" s="1"/>
  <c r="R5" i="39"/>
  <c r="D5" i="39" s="1"/>
  <c r="Q5" i="39"/>
  <c r="C5" i="39" s="1"/>
  <c r="P5" i="39"/>
  <c r="B5" i="39" s="1"/>
  <c r="Q4" i="39"/>
  <c r="C4" i="39" s="1"/>
  <c r="R4" i="39"/>
  <c r="D4" i="39" s="1"/>
  <c r="S4" i="39"/>
  <c r="E4" i="39" s="1"/>
  <c r="T4" i="39"/>
  <c r="P4" i="39"/>
  <c r="R3" i="39"/>
  <c r="D3" i="39" s="1"/>
  <c r="S3" i="39"/>
  <c r="E3" i="39" s="1"/>
  <c r="G21" i="31"/>
  <c r="E5" i="31"/>
  <c r="D5" i="31"/>
  <c r="C22" i="31"/>
  <c r="E23" i="31" s="1"/>
  <c r="C20" i="31"/>
  <c r="F21" i="31" s="1"/>
  <c r="C18" i="31"/>
  <c r="G19" i="31" s="1"/>
  <c r="C16" i="31"/>
  <c r="E17" i="31" s="1"/>
  <c r="C14" i="31"/>
  <c r="G15" i="31" s="1"/>
  <c r="C12" i="31"/>
  <c r="G13" i="31" s="1"/>
  <c r="C10" i="31"/>
  <c r="E11" i="31" s="1"/>
  <c r="C8" i="31"/>
  <c r="E9" i="31" s="1"/>
  <c r="C6" i="31"/>
  <c r="G7" i="31" s="1"/>
  <c r="C4" i="31"/>
  <c r="G5" i="31" s="1"/>
  <c r="G4" i="23"/>
  <c r="H32" i="23" s="1"/>
  <c r="D7" i="23"/>
  <c r="D9" i="23"/>
  <c r="D10" i="23"/>
  <c r="D12" i="23"/>
  <c r="D14" i="23"/>
  <c r="D15" i="23"/>
  <c r="D16" i="23"/>
  <c r="D17" i="23"/>
  <c r="D20" i="23"/>
  <c r="D21" i="23"/>
  <c r="D22" i="23"/>
  <c r="D23" i="23"/>
  <c r="D24" i="23"/>
  <c r="D26" i="23"/>
  <c r="D27" i="23"/>
  <c r="D29" i="23"/>
  <c r="D30" i="23"/>
  <c r="D31" i="23"/>
  <c r="D32" i="23"/>
  <c r="D6" i="23"/>
  <c r="E4" i="23"/>
  <c r="F29" i="23" s="1"/>
  <c r="E11" i="22"/>
  <c r="E10" i="22"/>
  <c r="E9" i="22"/>
  <c r="E8" i="22"/>
  <c r="E7" i="22"/>
  <c r="E6" i="22"/>
  <c r="E5" i="22"/>
  <c r="C11" i="22"/>
  <c r="C10" i="22"/>
  <c r="C9" i="22"/>
  <c r="C8" i="22"/>
  <c r="C7" i="22"/>
  <c r="C6" i="22"/>
  <c r="C5" i="22"/>
  <c r="N26" i="19"/>
  <c r="M26" i="19"/>
  <c r="L26" i="19"/>
  <c r="K26" i="19"/>
  <c r="N24" i="19"/>
  <c r="M24" i="19"/>
  <c r="L24" i="19"/>
  <c r="K24" i="19"/>
  <c r="N22" i="19"/>
  <c r="M22" i="19"/>
  <c r="L22" i="19"/>
  <c r="K22" i="19"/>
  <c r="N20" i="19"/>
  <c r="M20" i="19"/>
  <c r="L20" i="19"/>
  <c r="K20" i="19"/>
  <c r="N18" i="19"/>
  <c r="M18" i="19"/>
  <c r="L18" i="19"/>
  <c r="K18" i="19"/>
  <c r="N16" i="19"/>
  <c r="M16" i="19"/>
  <c r="L16" i="19"/>
  <c r="K16" i="19"/>
  <c r="N14" i="19"/>
  <c r="M14" i="19"/>
  <c r="L14" i="19"/>
  <c r="K14" i="19"/>
  <c r="L12" i="19"/>
  <c r="M12" i="19"/>
  <c r="N12" i="19"/>
  <c r="K12" i="19"/>
  <c r="I30" i="19"/>
  <c r="H30" i="19"/>
  <c r="G30" i="19"/>
  <c r="F30" i="19"/>
  <c r="E30" i="19"/>
  <c r="D30" i="19"/>
  <c r="I28" i="19"/>
  <c r="H28" i="19"/>
  <c r="G28" i="19"/>
  <c r="F28" i="19"/>
  <c r="E28" i="19"/>
  <c r="D28" i="19"/>
  <c r="I26" i="19"/>
  <c r="H26" i="19"/>
  <c r="G26" i="19"/>
  <c r="F26" i="19"/>
  <c r="E26" i="19"/>
  <c r="D26" i="19"/>
  <c r="I24" i="19"/>
  <c r="H24" i="19"/>
  <c r="G24" i="19"/>
  <c r="F24" i="19"/>
  <c r="E24" i="19"/>
  <c r="D24" i="19"/>
  <c r="I22" i="19"/>
  <c r="H22" i="19"/>
  <c r="G22" i="19"/>
  <c r="F22" i="19"/>
  <c r="E22" i="19"/>
  <c r="D22" i="19"/>
  <c r="I20" i="19"/>
  <c r="H20" i="19"/>
  <c r="G20" i="19"/>
  <c r="F20" i="19"/>
  <c r="E20" i="19"/>
  <c r="D20" i="19"/>
  <c r="I18" i="19"/>
  <c r="H18" i="19"/>
  <c r="G18" i="19"/>
  <c r="F18" i="19"/>
  <c r="E18" i="19"/>
  <c r="D18" i="19"/>
  <c r="I16" i="19"/>
  <c r="H16" i="19"/>
  <c r="G16" i="19"/>
  <c r="F16" i="19"/>
  <c r="E16" i="19"/>
  <c r="D16" i="19"/>
  <c r="I14" i="19"/>
  <c r="H14" i="19"/>
  <c r="G14" i="19"/>
  <c r="F14" i="19"/>
  <c r="E14" i="19"/>
  <c r="D14" i="19"/>
  <c r="E12" i="19"/>
  <c r="F12" i="19"/>
  <c r="G12" i="19"/>
  <c r="H12" i="19"/>
  <c r="I12" i="19"/>
  <c r="D12" i="19"/>
  <c r="G9" i="31" l="1"/>
  <c r="G17" i="31"/>
  <c r="F9" i="31"/>
  <c r="F17" i="31"/>
  <c r="J14" i="19"/>
  <c r="J20" i="19"/>
  <c r="J26" i="19"/>
  <c r="C4" i="22"/>
  <c r="D9" i="31"/>
  <c r="E13" i="31"/>
  <c r="D21" i="31"/>
  <c r="J12" i="19"/>
  <c r="D17" i="31"/>
  <c r="G23" i="31"/>
  <c r="C12" i="19"/>
  <c r="C18" i="19"/>
  <c r="C20" i="19"/>
  <c r="C22" i="19"/>
  <c r="C24" i="19"/>
  <c r="C28" i="19"/>
  <c r="C30" i="19"/>
  <c r="D7" i="31"/>
  <c r="F13" i="31"/>
  <c r="E21" i="31"/>
  <c r="C16" i="19"/>
  <c r="C14" i="19"/>
  <c r="J18" i="19"/>
  <c r="J24" i="19"/>
  <c r="E4" i="22"/>
  <c r="E7" i="31"/>
  <c r="D11" i="31"/>
  <c r="D15" i="31"/>
  <c r="F7" i="31"/>
  <c r="F11" i="31"/>
  <c r="E15" i="31"/>
  <c r="D19" i="31"/>
  <c r="C26" i="19"/>
  <c r="J22" i="19"/>
  <c r="C9" i="31"/>
  <c r="G11" i="31"/>
  <c r="F15" i="31"/>
  <c r="E19" i="31"/>
  <c r="D23" i="31"/>
  <c r="T3" i="39"/>
  <c r="F3" i="39" s="1"/>
  <c r="F4" i="39"/>
  <c r="F5" i="31"/>
  <c r="C5" i="31" s="1"/>
  <c r="D13" i="31"/>
  <c r="C13" i="31" s="1"/>
  <c r="F19" i="31"/>
  <c r="F23" i="31"/>
  <c r="P3" i="39"/>
  <c r="B3" i="39" s="1"/>
  <c r="B4" i="39"/>
  <c r="Q3" i="39"/>
  <c r="C3" i="39" s="1"/>
  <c r="F12" i="23"/>
  <c r="F23" i="23"/>
  <c r="D4" i="23"/>
  <c r="F14" i="23"/>
  <c r="F24" i="23"/>
  <c r="F6" i="23"/>
  <c r="F17" i="23"/>
  <c r="F30" i="23"/>
  <c r="F7" i="23"/>
  <c r="F20" i="23"/>
  <c r="F9" i="23"/>
  <c r="F15" i="23"/>
  <c r="F21" i="23"/>
  <c r="F26" i="23"/>
  <c r="F31" i="23"/>
  <c r="F10" i="23"/>
  <c r="F16" i="23"/>
  <c r="F22" i="23"/>
  <c r="F27" i="23"/>
  <c r="F32" i="23"/>
  <c r="H6" i="23"/>
  <c r="H7" i="23"/>
  <c r="H14" i="23"/>
  <c r="H17" i="23"/>
  <c r="H10" i="23"/>
  <c r="H20" i="23"/>
  <c r="H12" i="23"/>
  <c r="H23" i="23"/>
  <c r="H29" i="23"/>
  <c r="H24" i="23"/>
  <c r="H30" i="23"/>
  <c r="H9" i="23"/>
  <c r="H15" i="23"/>
  <c r="H21" i="23"/>
  <c r="H26" i="23"/>
  <c r="H31" i="23"/>
  <c r="H16" i="23"/>
  <c r="H22" i="23"/>
  <c r="H27" i="23"/>
  <c r="J16" i="19"/>
  <c r="P48" i="79"/>
  <c r="P47" i="79"/>
  <c r="P46" i="79"/>
  <c r="P45" i="79"/>
  <c r="P44" i="79"/>
  <c r="P43" i="79"/>
  <c r="P42" i="79"/>
  <c r="P41" i="79"/>
  <c r="P40" i="79"/>
  <c r="P39" i="79"/>
  <c r="P38" i="79"/>
  <c r="P37" i="79"/>
  <c r="P36" i="79"/>
  <c r="P35" i="79"/>
  <c r="P34" i="79"/>
  <c r="P33" i="79"/>
  <c r="P32" i="79"/>
  <c r="P31" i="79"/>
  <c r="P30" i="79"/>
  <c r="P29" i="79"/>
  <c r="P28" i="79"/>
  <c r="P27" i="79"/>
  <c r="P26" i="79"/>
  <c r="P25" i="79"/>
  <c r="P24" i="79"/>
  <c r="P23" i="79"/>
  <c r="P22" i="79"/>
  <c r="P21" i="79"/>
  <c r="P20" i="79"/>
  <c r="P19" i="79"/>
  <c r="P18" i="79"/>
  <c r="P17" i="79"/>
  <c r="P16" i="79"/>
  <c r="P15" i="79"/>
  <c r="P14" i="79"/>
  <c r="P13" i="79"/>
  <c r="P12" i="79"/>
  <c r="P11" i="79"/>
  <c r="P10" i="79"/>
  <c r="P9" i="79"/>
  <c r="P8" i="79"/>
  <c r="P7" i="79"/>
  <c r="P6" i="79"/>
  <c r="P5" i="79"/>
  <c r="M48" i="79"/>
  <c r="M47" i="79"/>
  <c r="M46" i="79"/>
  <c r="M45" i="79"/>
  <c r="M44" i="79"/>
  <c r="M43" i="79"/>
  <c r="M42" i="79"/>
  <c r="M41" i="79"/>
  <c r="M40" i="79"/>
  <c r="M39" i="79"/>
  <c r="M38" i="79"/>
  <c r="M37" i="79"/>
  <c r="M36" i="79"/>
  <c r="M35" i="79"/>
  <c r="M34" i="79"/>
  <c r="M33" i="79"/>
  <c r="M32" i="79"/>
  <c r="M31" i="79"/>
  <c r="M30" i="79"/>
  <c r="M29" i="79"/>
  <c r="M28" i="79"/>
  <c r="M27" i="79"/>
  <c r="M26" i="79"/>
  <c r="M25" i="79"/>
  <c r="M24" i="79"/>
  <c r="M23" i="79"/>
  <c r="M22" i="79"/>
  <c r="M21" i="79"/>
  <c r="M20" i="79"/>
  <c r="M19" i="79"/>
  <c r="M18" i="79"/>
  <c r="M17" i="79"/>
  <c r="M16" i="79"/>
  <c r="M15" i="79"/>
  <c r="M14" i="79"/>
  <c r="M13" i="79"/>
  <c r="M12" i="79"/>
  <c r="M11" i="79"/>
  <c r="M10" i="79"/>
  <c r="M9" i="79"/>
  <c r="M8" i="79"/>
  <c r="M7" i="79"/>
  <c r="M6" i="79"/>
  <c r="M5" i="79"/>
  <c r="J48" i="79"/>
  <c r="J47" i="79"/>
  <c r="J46" i="79"/>
  <c r="J45" i="79"/>
  <c r="J44" i="79"/>
  <c r="J43" i="79"/>
  <c r="J42" i="79"/>
  <c r="J41" i="79"/>
  <c r="J40" i="79"/>
  <c r="J39" i="79"/>
  <c r="J38" i="79"/>
  <c r="J37" i="79"/>
  <c r="J36" i="79"/>
  <c r="J35" i="79"/>
  <c r="J34" i="79"/>
  <c r="J33" i="79"/>
  <c r="J32" i="79"/>
  <c r="J31" i="79"/>
  <c r="J30" i="79"/>
  <c r="J29" i="79"/>
  <c r="J28" i="79"/>
  <c r="J27" i="79"/>
  <c r="J26" i="79"/>
  <c r="J25" i="79"/>
  <c r="J24" i="79"/>
  <c r="J23" i="79"/>
  <c r="J22" i="79"/>
  <c r="J21" i="79"/>
  <c r="J20" i="79"/>
  <c r="J19" i="79"/>
  <c r="J18" i="79"/>
  <c r="J17" i="79"/>
  <c r="J16" i="79"/>
  <c r="J15" i="79"/>
  <c r="J14" i="79"/>
  <c r="J13" i="79"/>
  <c r="J12" i="79"/>
  <c r="J11" i="79"/>
  <c r="J10" i="79"/>
  <c r="J9" i="79"/>
  <c r="J8" i="79"/>
  <c r="J7" i="79"/>
  <c r="J6" i="79"/>
  <c r="J5" i="79"/>
  <c r="G48" i="79"/>
  <c r="G47" i="79"/>
  <c r="G46" i="79"/>
  <c r="G45" i="79"/>
  <c r="G44" i="79"/>
  <c r="G43" i="79"/>
  <c r="G42" i="79"/>
  <c r="G41" i="79"/>
  <c r="G40" i="79"/>
  <c r="G39" i="79"/>
  <c r="G38" i="79"/>
  <c r="G37" i="79"/>
  <c r="G36" i="79"/>
  <c r="G35" i="79"/>
  <c r="G34" i="79"/>
  <c r="G33" i="79"/>
  <c r="G32" i="79"/>
  <c r="G31" i="79"/>
  <c r="G30" i="79"/>
  <c r="G29" i="79"/>
  <c r="G28" i="79"/>
  <c r="G27" i="79"/>
  <c r="G26" i="79"/>
  <c r="G25" i="79"/>
  <c r="G24" i="79"/>
  <c r="G23" i="79"/>
  <c r="G22" i="79"/>
  <c r="G21" i="79"/>
  <c r="G20" i="79"/>
  <c r="G19" i="79"/>
  <c r="G18" i="79"/>
  <c r="G17" i="79"/>
  <c r="G16" i="79"/>
  <c r="G15" i="79"/>
  <c r="G14" i="79"/>
  <c r="G13" i="79"/>
  <c r="G12" i="79"/>
  <c r="G11" i="79"/>
  <c r="G10" i="79"/>
  <c r="G9" i="79"/>
  <c r="G8" i="79"/>
  <c r="G7" i="79"/>
  <c r="G6" i="79"/>
  <c r="G5" i="79"/>
  <c r="D6" i="79"/>
  <c r="D7" i="79"/>
  <c r="D8" i="79"/>
  <c r="D9" i="79"/>
  <c r="D10" i="79"/>
  <c r="D11" i="79"/>
  <c r="D12" i="79"/>
  <c r="D13" i="79"/>
  <c r="D14" i="79"/>
  <c r="D15" i="79"/>
  <c r="D16" i="79"/>
  <c r="D17" i="79"/>
  <c r="D18" i="79"/>
  <c r="D19" i="79"/>
  <c r="D20" i="79"/>
  <c r="D21" i="79"/>
  <c r="D22" i="79"/>
  <c r="D23" i="79"/>
  <c r="D24" i="79"/>
  <c r="D25" i="79"/>
  <c r="D26" i="79"/>
  <c r="D27" i="79"/>
  <c r="D28" i="79"/>
  <c r="D29" i="79"/>
  <c r="D30" i="79"/>
  <c r="D31" i="79"/>
  <c r="D32" i="79"/>
  <c r="D33" i="79"/>
  <c r="D34" i="79"/>
  <c r="D35" i="79"/>
  <c r="D36" i="79"/>
  <c r="D37" i="79"/>
  <c r="D38" i="79"/>
  <c r="D39" i="79"/>
  <c r="D40" i="79"/>
  <c r="D41" i="79"/>
  <c r="D42" i="79"/>
  <c r="D43" i="79"/>
  <c r="D44" i="79"/>
  <c r="D45" i="79"/>
  <c r="D46" i="79"/>
  <c r="D47" i="79"/>
  <c r="D48" i="79"/>
  <c r="D5" i="79"/>
  <c r="C49" i="79"/>
  <c r="D49" i="79" s="1"/>
  <c r="B49" i="79"/>
  <c r="E49" i="79"/>
  <c r="F49" i="79"/>
  <c r="H49" i="79"/>
  <c r="I49" i="79"/>
  <c r="J49" i="79" s="1"/>
  <c r="K49" i="79"/>
  <c r="M49" i="79" s="1"/>
  <c r="L49" i="79"/>
  <c r="N49" i="79"/>
  <c r="O49" i="79"/>
  <c r="P38" i="78"/>
  <c r="P37" i="78"/>
  <c r="P36" i="78"/>
  <c r="P35" i="78"/>
  <c r="P34" i="78"/>
  <c r="P33" i="78"/>
  <c r="P32" i="78"/>
  <c r="P31" i="78"/>
  <c r="P30" i="78"/>
  <c r="P29" i="78"/>
  <c r="P28" i="78"/>
  <c r="P27" i="78"/>
  <c r="P26" i="78"/>
  <c r="P25" i="78"/>
  <c r="P24" i="78"/>
  <c r="P23" i="78"/>
  <c r="P22" i="78"/>
  <c r="P21" i="78"/>
  <c r="P20" i="78"/>
  <c r="P19" i="78"/>
  <c r="P18" i="78"/>
  <c r="P17" i="78"/>
  <c r="P16" i="78"/>
  <c r="P15" i="78"/>
  <c r="P14" i="78"/>
  <c r="P13" i="78"/>
  <c r="P12" i="78"/>
  <c r="P11" i="78"/>
  <c r="P10" i="78"/>
  <c r="P9" i="78"/>
  <c r="P8" i="78"/>
  <c r="P7" i="78"/>
  <c r="P6" i="78"/>
  <c r="P5" i="78"/>
  <c r="M38" i="78"/>
  <c r="M37" i="78"/>
  <c r="M36" i="78"/>
  <c r="M35" i="78"/>
  <c r="M34" i="78"/>
  <c r="M33" i="78"/>
  <c r="M32" i="78"/>
  <c r="M31" i="78"/>
  <c r="M30" i="78"/>
  <c r="M29" i="78"/>
  <c r="M28" i="78"/>
  <c r="M27" i="78"/>
  <c r="M26" i="78"/>
  <c r="M25" i="78"/>
  <c r="M24" i="78"/>
  <c r="M23" i="78"/>
  <c r="M22" i="78"/>
  <c r="M21" i="78"/>
  <c r="M20" i="78"/>
  <c r="M19" i="78"/>
  <c r="M18" i="78"/>
  <c r="M17" i="78"/>
  <c r="M16" i="78"/>
  <c r="M15" i="78"/>
  <c r="M14" i="78"/>
  <c r="M13" i="78"/>
  <c r="M12" i="78"/>
  <c r="M11" i="78"/>
  <c r="M10" i="78"/>
  <c r="M9" i="78"/>
  <c r="M8" i="78"/>
  <c r="M7" i="78"/>
  <c r="M6" i="78"/>
  <c r="M5" i="78"/>
  <c r="J38" i="78"/>
  <c r="J37" i="78"/>
  <c r="J36" i="78"/>
  <c r="J35" i="78"/>
  <c r="J34" i="78"/>
  <c r="J33" i="78"/>
  <c r="J32" i="78"/>
  <c r="J31" i="78"/>
  <c r="J30" i="78"/>
  <c r="J29" i="78"/>
  <c r="J28" i="78"/>
  <c r="J27" i="78"/>
  <c r="J26" i="78"/>
  <c r="J25" i="78"/>
  <c r="J24" i="78"/>
  <c r="J23" i="78"/>
  <c r="J22" i="78"/>
  <c r="J21" i="78"/>
  <c r="J20" i="78"/>
  <c r="J19" i="78"/>
  <c r="J18" i="78"/>
  <c r="J17" i="78"/>
  <c r="J16" i="78"/>
  <c r="J15" i="78"/>
  <c r="J14" i="78"/>
  <c r="J13" i="78"/>
  <c r="J12" i="78"/>
  <c r="J11" i="78"/>
  <c r="J10" i="78"/>
  <c r="J9" i="78"/>
  <c r="J8" i="78"/>
  <c r="J7" i="78"/>
  <c r="J6" i="78"/>
  <c r="J5" i="78"/>
  <c r="G38" i="78"/>
  <c r="G37" i="78"/>
  <c r="G36" i="78"/>
  <c r="G35" i="78"/>
  <c r="G34" i="78"/>
  <c r="G33" i="78"/>
  <c r="G32" i="78"/>
  <c r="G31" i="78"/>
  <c r="G30" i="78"/>
  <c r="G29" i="78"/>
  <c r="G28" i="78"/>
  <c r="G27" i="78"/>
  <c r="G26" i="78"/>
  <c r="G25" i="78"/>
  <c r="G24" i="78"/>
  <c r="G23" i="78"/>
  <c r="G22" i="78"/>
  <c r="G21" i="78"/>
  <c r="G20" i="78"/>
  <c r="G19" i="78"/>
  <c r="G18" i="78"/>
  <c r="G17" i="78"/>
  <c r="G16" i="78"/>
  <c r="G15" i="78"/>
  <c r="G14" i="78"/>
  <c r="G13" i="78"/>
  <c r="G12" i="78"/>
  <c r="G11" i="78"/>
  <c r="G10" i="78"/>
  <c r="G9" i="78"/>
  <c r="G8" i="78"/>
  <c r="G7" i="78"/>
  <c r="G6" i="78"/>
  <c r="G5" i="78"/>
  <c r="D6" i="78"/>
  <c r="D7" i="78"/>
  <c r="D8" i="78"/>
  <c r="D9" i="78"/>
  <c r="D10" i="78"/>
  <c r="D11" i="78"/>
  <c r="D12" i="78"/>
  <c r="D13" i="78"/>
  <c r="D14" i="78"/>
  <c r="D15" i="78"/>
  <c r="D16" i="78"/>
  <c r="D17" i="78"/>
  <c r="D18" i="78"/>
  <c r="D19" i="78"/>
  <c r="D20" i="78"/>
  <c r="D21" i="78"/>
  <c r="D22" i="78"/>
  <c r="D23" i="78"/>
  <c r="D24" i="78"/>
  <c r="D25" i="78"/>
  <c r="D26" i="78"/>
  <c r="D27" i="78"/>
  <c r="D28" i="78"/>
  <c r="D29" i="78"/>
  <c r="D30" i="78"/>
  <c r="D31" i="78"/>
  <c r="D32" i="78"/>
  <c r="D33" i="78"/>
  <c r="D34" i="78"/>
  <c r="D35" i="78"/>
  <c r="D36" i="78"/>
  <c r="D37" i="78"/>
  <c r="D38" i="78"/>
  <c r="D5" i="78"/>
  <c r="O39" i="78"/>
  <c r="P39" i="78" s="1"/>
  <c r="N39" i="78"/>
  <c r="L39" i="78"/>
  <c r="M39" i="78" s="1"/>
  <c r="K39" i="78"/>
  <c r="I39" i="78"/>
  <c r="J39" i="78" s="1"/>
  <c r="H39" i="78"/>
  <c r="F39" i="78"/>
  <c r="E39" i="78"/>
  <c r="C39" i="78"/>
  <c r="B39" i="78"/>
  <c r="G22" i="6"/>
  <c r="G14" i="6"/>
  <c r="G5" i="6"/>
  <c r="E26" i="6"/>
  <c r="E24" i="6"/>
  <c r="E23" i="6"/>
  <c r="E21" i="6"/>
  <c r="E19" i="6"/>
  <c r="E18" i="6"/>
  <c r="E17" i="6"/>
  <c r="E14" i="6"/>
  <c r="E13" i="6"/>
  <c r="E12" i="6"/>
  <c r="E9" i="6"/>
  <c r="E8" i="6"/>
  <c r="E7" i="6"/>
  <c r="E5" i="6"/>
  <c r="C8" i="6"/>
  <c r="H4" i="6"/>
  <c r="I21" i="6" s="1"/>
  <c r="F4" i="6"/>
  <c r="G25" i="6" s="1"/>
  <c r="D4" i="6"/>
  <c r="E22" i="6" s="1"/>
  <c r="B4" i="6"/>
  <c r="C11" i="6" s="1"/>
  <c r="I23" i="5"/>
  <c r="I16" i="5"/>
  <c r="I8" i="5"/>
  <c r="E22" i="5"/>
  <c r="H4" i="5"/>
  <c r="I25" i="5" s="1"/>
  <c r="F4" i="5"/>
  <c r="G21" i="5" s="1"/>
  <c r="D4" i="5"/>
  <c r="E25" i="5" s="1"/>
  <c r="B4" i="5"/>
  <c r="C5" i="5" s="1"/>
  <c r="D6" i="3"/>
  <c r="D7" i="3"/>
  <c r="D8" i="3"/>
  <c r="D9" i="3"/>
  <c r="D10" i="3"/>
  <c r="D11" i="3"/>
  <c r="D12" i="3"/>
  <c r="D13" i="3"/>
  <c r="D14" i="3"/>
  <c r="D15" i="3"/>
  <c r="D16" i="3"/>
  <c r="D17" i="3"/>
  <c r="D18" i="3"/>
  <c r="D19" i="3"/>
  <c r="D20" i="3"/>
  <c r="D21" i="3"/>
  <c r="D22" i="3"/>
  <c r="D23" i="3"/>
  <c r="D24" i="3"/>
  <c r="O5" i="3"/>
  <c r="N5" i="3"/>
  <c r="L5" i="3"/>
  <c r="K5" i="3"/>
  <c r="I5" i="3"/>
  <c r="H5" i="3"/>
  <c r="F5" i="3"/>
  <c r="E5" i="3"/>
  <c r="C5" i="3"/>
  <c r="D5" i="3" s="1"/>
  <c r="B5" i="3"/>
  <c r="B5" i="2"/>
  <c r="C5" i="2"/>
  <c r="B6" i="2"/>
  <c r="C6" i="2"/>
  <c r="B7" i="2"/>
  <c r="C7" i="2"/>
  <c r="B8" i="2"/>
  <c r="C8" i="2"/>
  <c r="B9" i="2"/>
  <c r="C9" i="2"/>
  <c r="B10" i="2"/>
  <c r="C10" i="2"/>
  <c r="B11" i="2"/>
  <c r="C11" i="2"/>
  <c r="B12" i="2"/>
  <c r="C12" i="2"/>
  <c r="B13" i="2"/>
  <c r="C13" i="2"/>
  <c r="C4" i="2"/>
  <c r="B4" i="2"/>
  <c r="G13" i="5" l="1"/>
  <c r="I19" i="6"/>
  <c r="P49" i="79"/>
  <c r="G8" i="5"/>
  <c r="G5" i="5"/>
  <c r="G10" i="5"/>
  <c r="G14" i="5"/>
  <c r="G19" i="5"/>
  <c r="G24" i="5"/>
  <c r="I10" i="5"/>
  <c r="I17" i="5"/>
  <c r="C26" i="6"/>
  <c r="G8" i="6"/>
  <c r="G16" i="6"/>
  <c r="G23" i="6"/>
  <c r="I12" i="6"/>
  <c r="I24" i="6"/>
  <c r="G23" i="5"/>
  <c r="E10" i="5"/>
  <c r="G6" i="5"/>
  <c r="G11" i="5"/>
  <c r="G16" i="5"/>
  <c r="G20" i="5"/>
  <c r="G25" i="5"/>
  <c r="I11" i="5"/>
  <c r="I20" i="5"/>
  <c r="C20" i="6"/>
  <c r="E6" i="6"/>
  <c r="E11" i="6"/>
  <c r="E15" i="6"/>
  <c r="E20" i="6"/>
  <c r="E25" i="6"/>
  <c r="G10" i="6"/>
  <c r="G17" i="6"/>
  <c r="G26" i="6"/>
  <c r="I13" i="6"/>
  <c r="I25" i="6"/>
  <c r="G39" i="78"/>
  <c r="G49" i="79"/>
  <c r="G18" i="5"/>
  <c r="I7" i="6"/>
  <c r="E16" i="5"/>
  <c r="G7" i="5"/>
  <c r="G12" i="5"/>
  <c r="G17" i="5"/>
  <c r="G22" i="5"/>
  <c r="I5" i="5"/>
  <c r="I14" i="5"/>
  <c r="I22" i="5"/>
  <c r="C14" i="6"/>
  <c r="G11" i="6"/>
  <c r="G20" i="6"/>
  <c r="I6" i="6"/>
  <c r="I18" i="6"/>
  <c r="D39" i="78"/>
  <c r="C21" i="31"/>
  <c r="C17" i="31"/>
  <c r="E5" i="5"/>
  <c r="E23" i="5"/>
  <c r="C13" i="6"/>
  <c r="C20" i="5"/>
  <c r="C14" i="5"/>
  <c r="C8" i="5"/>
  <c r="E8" i="5"/>
  <c r="E14" i="5"/>
  <c r="E20" i="5"/>
  <c r="C22" i="6"/>
  <c r="C16" i="6"/>
  <c r="C10" i="6"/>
  <c r="I10" i="6"/>
  <c r="I16" i="6"/>
  <c r="I22" i="6"/>
  <c r="C25" i="5"/>
  <c r="C19" i="5"/>
  <c r="C13" i="5"/>
  <c r="C7" i="5"/>
  <c r="E9" i="5"/>
  <c r="E15" i="5"/>
  <c r="E21" i="5"/>
  <c r="I9" i="5"/>
  <c r="I15" i="5"/>
  <c r="I21" i="5"/>
  <c r="C5" i="6"/>
  <c r="C21" i="6"/>
  <c r="C15" i="6"/>
  <c r="C9" i="6"/>
  <c r="G9" i="6"/>
  <c r="G15" i="6"/>
  <c r="G21" i="6"/>
  <c r="I5" i="6"/>
  <c r="I11" i="6"/>
  <c r="I17" i="6"/>
  <c r="I23" i="6"/>
  <c r="C7" i="31"/>
  <c r="C24" i="5"/>
  <c r="C12" i="5"/>
  <c r="C17" i="5"/>
  <c r="E11" i="5"/>
  <c r="C25" i="6"/>
  <c r="C7" i="6"/>
  <c r="C15" i="31"/>
  <c r="C22" i="5"/>
  <c r="C16" i="5"/>
  <c r="C10" i="5"/>
  <c r="E6" i="5"/>
  <c r="E12" i="5"/>
  <c r="E18" i="5"/>
  <c r="E24" i="5"/>
  <c r="G9" i="5"/>
  <c r="G4" i="5" s="1"/>
  <c r="G15" i="5"/>
  <c r="I6" i="5"/>
  <c r="I12" i="5"/>
  <c r="I18" i="5"/>
  <c r="I24" i="5"/>
  <c r="C24" i="6"/>
  <c r="C18" i="6"/>
  <c r="C12" i="6"/>
  <c r="C6" i="6"/>
  <c r="E10" i="6"/>
  <c r="E16" i="6"/>
  <c r="G6" i="6"/>
  <c r="G12" i="6"/>
  <c r="G18" i="6"/>
  <c r="G24" i="6"/>
  <c r="I8" i="6"/>
  <c r="I14" i="6"/>
  <c r="I20" i="6"/>
  <c r="I26" i="6"/>
  <c r="C11" i="31"/>
  <c r="C18" i="5"/>
  <c r="C6" i="5"/>
  <c r="C23" i="5"/>
  <c r="C11" i="5"/>
  <c r="E17" i="5"/>
  <c r="C19" i="6"/>
  <c r="C21" i="5"/>
  <c r="C15" i="5"/>
  <c r="C9" i="5"/>
  <c r="E7" i="5"/>
  <c r="E13" i="5"/>
  <c r="E19" i="5"/>
  <c r="I7" i="5"/>
  <c r="I13" i="5"/>
  <c r="I19" i="5"/>
  <c r="I4" i="5" s="1"/>
  <c r="C23" i="6"/>
  <c r="C4" i="6" s="1"/>
  <c r="C17" i="6"/>
  <c r="G7" i="6"/>
  <c r="G13" i="6"/>
  <c r="G19" i="6"/>
  <c r="I9" i="6"/>
  <c r="I15" i="6"/>
  <c r="C19" i="31"/>
  <c r="F4" i="23"/>
  <c r="H4" i="23"/>
  <c r="G19" i="64"/>
  <c r="G18" i="64"/>
  <c r="C4" i="5" l="1"/>
  <c r="E4" i="6"/>
  <c r="I4" i="6"/>
  <c r="G4" i="6"/>
  <c r="E4" i="5"/>
  <c r="F6" i="60"/>
  <c r="F7" i="60"/>
  <c r="F8" i="60"/>
  <c r="F9" i="60"/>
  <c r="F10" i="60"/>
  <c r="F11" i="60"/>
  <c r="F12" i="60"/>
  <c r="F13" i="60"/>
  <c r="F5" i="60"/>
  <c r="B13" i="60"/>
  <c r="B12" i="60"/>
  <c r="B11" i="60"/>
  <c r="B10" i="60"/>
  <c r="B9" i="60"/>
  <c r="B8" i="60"/>
  <c r="B7" i="60"/>
  <c r="B6" i="60"/>
  <c r="B5" i="60"/>
  <c r="B6" i="65"/>
  <c r="B7" i="65"/>
  <c r="B8" i="65"/>
  <c r="B9" i="65"/>
  <c r="B10" i="65"/>
  <c r="B11" i="65"/>
  <c r="B12" i="65"/>
  <c r="B13" i="65"/>
  <c r="B14" i="65"/>
  <c r="B5" i="65"/>
  <c r="P15" i="52"/>
  <c r="P13" i="52"/>
  <c r="P12" i="52"/>
  <c r="N14" i="52"/>
  <c r="F12" i="52"/>
  <c r="F14" i="52"/>
  <c r="K14" i="52"/>
  <c r="C14" i="52"/>
  <c r="K13" i="52"/>
  <c r="N13" i="52" s="1"/>
  <c r="C13" i="52"/>
  <c r="F13" i="52" s="1"/>
  <c r="K12" i="52"/>
  <c r="N12" i="52" s="1"/>
  <c r="C12" i="52"/>
  <c r="K11" i="52"/>
  <c r="N11" i="52" s="1"/>
  <c r="C11" i="52"/>
  <c r="F11" i="52" s="1"/>
  <c r="K10" i="52"/>
  <c r="N10" i="52" s="1"/>
  <c r="L10" i="52" s="1"/>
  <c r="C10" i="52"/>
  <c r="F10" i="52" s="1"/>
  <c r="K9" i="52"/>
  <c r="N9" i="52" s="1"/>
  <c r="L9" i="52" s="1"/>
  <c r="C9" i="52"/>
  <c r="F9" i="52" s="1"/>
  <c r="D9" i="52" s="1"/>
  <c r="K8" i="52"/>
  <c r="N8" i="52" s="1"/>
  <c r="C8" i="52"/>
  <c r="F8" i="52" s="1"/>
  <c r="K7" i="52"/>
  <c r="N7" i="52" s="1"/>
  <c r="C7" i="52"/>
  <c r="F7" i="52" s="1"/>
  <c r="K6" i="52"/>
  <c r="N6" i="52" s="1"/>
  <c r="C6" i="52"/>
  <c r="F6" i="52" s="1"/>
  <c r="D6" i="52" s="1"/>
  <c r="H4" i="50"/>
  <c r="I7" i="50" s="1"/>
  <c r="F4" i="50"/>
  <c r="G7" i="50" s="1"/>
  <c r="D4" i="50"/>
  <c r="E5" i="50" s="1"/>
  <c r="B4" i="50"/>
  <c r="C7" i="50" s="1"/>
  <c r="B7" i="52" l="1"/>
  <c r="B9" i="52"/>
  <c r="D7" i="52"/>
  <c r="L7" i="52"/>
  <c r="L13" i="52"/>
  <c r="L12" i="52"/>
  <c r="L6" i="52"/>
  <c r="D10" i="52"/>
  <c r="B6" i="52"/>
  <c r="B10" i="52"/>
  <c r="D11" i="52"/>
  <c r="L11" i="52"/>
  <c r="D8" i="52"/>
  <c r="L8" i="52"/>
  <c r="B11" i="52"/>
  <c r="D12" i="52"/>
  <c r="D13" i="52"/>
  <c r="D14" i="52"/>
  <c r="L14" i="52"/>
  <c r="B8" i="52"/>
  <c r="B12" i="52"/>
  <c r="B13" i="52"/>
  <c r="B14" i="52"/>
  <c r="C6" i="50"/>
  <c r="C4" i="50" s="1"/>
  <c r="E6" i="50"/>
  <c r="E7" i="50"/>
  <c r="G6" i="50"/>
  <c r="G4" i="50" s="1"/>
  <c r="I5" i="50"/>
  <c r="I6" i="50"/>
  <c r="F16" i="49"/>
  <c r="G16" i="49"/>
  <c r="D16" i="49"/>
  <c r="G15" i="49"/>
  <c r="F15" i="49"/>
  <c r="D15" i="49"/>
  <c r="G14" i="49"/>
  <c r="F14" i="49"/>
  <c r="D14" i="49"/>
  <c r="G13" i="49"/>
  <c r="F13" i="49"/>
  <c r="D13" i="49"/>
  <c r="G12" i="49"/>
  <c r="F12" i="49"/>
  <c r="D12" i="49"/>
  <c r="G11" i="49"/>
  <c r="F11" i="49"/>
  <c r="D11" i="49"/>
  <c r="G10" i="49"/>
  <c r="F10" i="49"/>
  <c r="D10" i="49"/>
  <c r="G9" i="49"/>
  <c r="F9" i="49"/>
  <c r="D9" i="49"/>
  <c r="G8" i="49"/>
  <c r="F8" i="49"/>
  <c r="D8" i="49"/>
  <c r="G7" i="49"/>
  <c r="F7" i="49"/>
  <c r="D7" i="49"/>
  <c r="C30" i="49"/>
  <c r="H30" i="49" s="1"/>
  <c r="C29" i="49"/>
  <c r="F29" i="49" s="1"/>
  <c r="C28" i="49"/>
  <c r="H28" i="49" s="1"/>
  <c r="C27" i="49"/>
  <c r="H27" i="49" s="1"/>
  <c r="C26" i="49"/>
  <c r="H26" i="49" s="1"/>
  <c r="C25" i="49"/>
  <c r="F25" i="49" s="1"/>
  <c r="C24" i="49"/>
  <c r="H24" i="49" s="1"/>
  <c r="C23" i="49"/>
  <c r="H23" i="49" s="1"/>
  <c r="H22" i="49"/>
  <c r="C22" i="49"/>
  <c r="F22" i="49" s="1"/>
  <c r="L23" i="45"/>
  <c r="D20" i="45"/>
  <c r="D26" i="45"/>
  <c r="D29" i="45"/>
  <c r="D32" i="45"/>
  <c r="AH32" i="45"/>
  <c r="L32" i="45" s="1"/>
  <c r="AH31" i="45"/>
  <c r="L31" i="45" s="1"/>
  <c r="AH30" i="45"/>
  <c r="L30" i="45" s="1"/>
  <c r="AH29" i="45"/>
  <c r="L29" i="45" s="1"/>
  <c r="AH28" i="45"/>
  <c r="L28" i="45" s="1"/>
  <c r="AH27" i="45"/>
  <c r="L27" i="45" s="1"/>
  <c r="AH26" i="45"/>
  <c r="L26" i="45" s="1"/>
  <c r="AH25" i="45"/>
  <c r="L25" i="45" s="1"/>
  <c r="AH24" i="45"/>
  <c r="L24" i="45" s="1"/>
  <c r="AH23" i="45"/>
  <c r="AH22" i="45"/>
  <c r="L22" i="45" s="1"/>
  <c r="AH21" i="45"/>
  <c r="L21" i="45" s="1"/>
  <c r="AH20" i="45"/>
  <c r="L20" i="45" s="1"/>
  <c r="AH19" i="45"/>
  <c r="L19" i="45" s="1"/>
  <c r="AH18" i="45"/>
  <c r="L18" i="45" s="1"/>
  <c r="AH17" i="45"/>
  <c r="L17" i="45" s="1"/>
  <c r="AH16" i="45"/>
  <c r="L16" i="45" s="1"/>
  <c r="AH15" i="45"/>
  <c r="L15" i="45" s="1"/>
  <c r="AH14" i="45"/>
  <c r="L14" i="45" s="1"/>
  <c r="AH13" i="45"/>
  <c r="L13" i="45" s="1"/>
  <c r="AH12" i="45"/>
  <c r="L12" i="45" s="1"/>
  <c r="AH11" i="45"/>
  <c r="L11" i="45" s="1"/>
  <c r="AH10" i="45"/>
  <c r="L10" i="45" s="1"/>
  <c r="AH9" i="45"/>
  <c r="L9" i="45" s="1"/>
  <c r="AH8" i="45"/>
  <c r="L8" i="45" s="1"/>
  <c r="AH7" i="45"/>
  <c r="L7" i="45" s="1"/>
  <c r="AH6" i="45"/>
  <c r="L6" i="45" s="1"/>
  <c r="AH5" i="45"/>
  <c r="L5" i="45" s="1"/>
  <c r="AH4" i="45"/>
  <c r="L4" i="45" s="1"/>
  <c r="AH3" i="45"/>
  <c r="L3" i="45" s="1"/>
  <c r="AF32" i="45"/>
  <c r="K32" i="45" s="1"/>
  <c r="AF31" i="45"/>
  <c r="K31" i="45" s="1"/>
  <c r="AF30" i="45"/>
  <c r="K30" i="45" s="1"/>
  <c r="AF29" i="45"/>
  <c r="K29" i="45" s="1"/>
  <c r="AF28" i="45"/>
  <c r="K28" i="45" s="1"/>
  <c r="AF27" i="45"/>
  <c r="K27" i="45" s="1"/>
  <c r="AF26" i="45"/>
  <c r="K26" i="45" s="1"/>
  <c r="AF25" i="45"/>
  <c r="K25" i="45" s="1"/>
  <c r="AF24" i="45"/>
  <c r="K24" i="45" s="1"/>
  <c r="AF23" i="45"/>
  <c r="K23" i="45" s="1"/>
  <c r="AF22" i="45"/>
  <c r="K22" i="45" s="1"/>
  <c r="AF21" i="45"/>
  <c r="K21" i="45" s="1"/>
  <c r="AF20" i="45"/>
  <c r="K20" i="45" s="1"/>
  <c r="AF19" i="45"/>
  <c r="K19" i="45" s="1"/>
  <c r="AF18" i="45"/>
  <c r="K18" i="45" s="1"/>
  <c r="AF17" i="45"/>
  <c r="K17" i="45" s="1"/>
  <c r="AF16" i="45"/>
  <c r="K16" i="45" s="1"/>
  <c r="AF15" i="45"/>
  <c r="K15" i="45" s="1"/>
  <c r="AF14" i="45"/>
  <c r="K14" i="45" s="1"/>
  <c r="AF13" i="45"/>
  <c r="K13" i="45" s="1"/>
  <c r="AF12" i="45"/>
  <c r="K12" i="45" s="1"/>
  <c r="AF11" i="45"/>
  <c r="K11" i="45" s="1"/>
  <c r="AF10" i="45"/>
  <c r="K10" i="45" s="1"/>
  <c r="AF9" i="45"/>
  <c r="K9" i="45" s="1"/>
  <c r="AF8" i="45"/>
  <c r="K8" i="45" s="1"/>
  <c r="AF7" i="45"/>
  <c r="K7" i="45" s="1"/>
  <c r="AF6" i="45"/>
  <c r="K6" i="45" s="1"/>
  <c r="AF5" i="45"/>
  <c r="K5" i="45" s="1"/>
  <c r="AF4" i="45"/>
  <c r="K4" i="45" s="1"/>
  <c r="AF3" i="45"/>
  <c r="K3" i="45" s="1"/>
  <c r="AD32" i="45"/>
  <c r="J32" i="45" s="1"/>
  <c r="AD31" i="45"/>
  <c r="J31" i="45" s="1"/>
  <c r="AD30" i="45"/>
  <c r="J30" i="45" s="1"/>
  <c r="AD29" i="45"/>
  <c r="J29" i="45" s="1"/>
  <c r="AD28" i="45"/>
  <c r="J28" i="45" s="1"/>
  <c r="AD27" i="45"/>
  <c r="J27" i="45" s="1"/>
  <c r="AD26" i="45"/>
  <c r="J26" i="45" s="1"/>
  <c r="AD25" i="45"/>
  <c r="J25" i="45" s="1"/>
  <c r="AD24" i="45"/>
  <c r="J24" i="45" s="1"/>
  <c r="AD23" i="45"/>
  <c r="J23" i="45" s="1"/>
  <c r="AD22" i="45"/>
  <c r="J22" i="45" s="1"/>
  <c r="AD21" i="45"/>
  <c r="J21" i="45" s="1"/>
  <c r="AD20" i="45"/>
  <c r="J20" i="45" s="1"/>
  <c r="AD19" i="45"/>
  <c r="J19" i="45" s="1"/>
  <c r="AD18" i="45"/>
  <c r="J18" i="45" s="1"/>
  <c r="AD17" i="45"/>
  <c r="J17" i="45" s="1"/>
  <c r="AD16" i="45"/>
  <c r="J16" i="45" s="1"/>
  <c r="AD15" i="45"/>
  <c r="J15" i="45" s="1"/>
  <c r="AD14" i="45"/>
  <c r="J14" i="45" s="1"/>
  <c r="AD13" i="45"/>
  <c r="J13" i="45" s="1"/>
  <c r="AD12" i="45"/>
  <c r="J12" i="45" s="1"/>
  <c r="AD11" i="45"/>
  <c r="J11" i="45" s="1"/>
  <c r="AD10" i="45"/>
  <c r="J10" i="45" s="1"/>
  <c r="AD9" i="45"/>
  <c r="J9" i="45" s="1"/>
  <c r="AD8" i="45"/>
  <c r="J8" i="45" s="1"/>
  <c r="AD7" i="45"/>
  <c r="J7" i="45" s="1"/>
  <c r="AD6" i="45"/>
  <c r="J6" i="45" s="1"/>
  <c r="AD5" i="45"/>
  <c r="J5" i="45" s="1"/>
  <c r="AD4" i="45"/>
  <c r="J4" i="45" s="1"/>
  <c r="AD3" i="45"/>
  <c r="J3" i="45" s="1"/>
  <c r="AB32" i="45"/>
  <c r="I32" i="45" s="1"/>
  <c r="AB31" i="45"/>
  <c r="I31" i="45" s="1"/>
  <c r="AB30" i="45"/>
  <c r="I30" i="45" s="1"/>
  <c r="AB29" i="45"/>
  <c r="I29" i="45" s="1"/>
  <c r="AB28" i="45"/>
  <c r="I28" i="45" s="1"/>
  <c r="AB27" i="45"/>
  <c r="I27" i="45" s="1"/>
  <c r="AB26" i="45"/>
  <c r="I26" i="45" s="1"/>
  <c r="AB25" i="45"/>
  <c r="I25" i="45" s="1"/>
  <c r="AB24" i="45"/>
  <c r="I24" i="45" s="1"/>
  <c r="AB23" i="45"/>
  <c r="I23" i="45" s="1"/>
  <c r="AB22" i="45"/>
  <c r="I22" i="45" s="1"/>
  <c r="AB21" i="45"/>
  <c r="I21" i="45" s="1"/>
  <c r="AB20" i="45"/>
  <c r="I20" i="45" s="1"/>
  <c r="AB19" i="45"/>
  <c r="I19" i="45" s="1"/>
  <c r="AB18" i="45"/>
  <c r="I18" i="45" s="1"/>
  <c r="AB17" i="45"/>
  <c r="I17" i="45" s="1"/>
  <c r="AB16" i="45"/>
  <c r="I16" i="45" s="1"/>
  <c r="AB15" i="45"/>
  <c r="I15" i="45" s="1"/>
  <c r="AB14" i="45"/>
  <c r="I14" i="45" s="1"/>
  <c r="AB13" i="45"/>
  <c r="I13" i="45" s="1"/>
  <c r="AB12" i="45"/>
  <c r="I12" i="45" s="1"/>
  <c r="AB11" i="45"/>
  <c r="I11" i="45" s="1"/>
  <c r="AB10" i="45"/>
  <c r="I10" i="45" s="1"/>
  <c r="AB9" i="45"/>
  <c r="I9" i="45" s="1"/>
  <c r="AB8" i="45"/>
  <c r="I8" i="45" s="1"/>
  <c r="AB7" i="45"/>
  <c r="I7" i="45" s="1"/>
  <c r="AB6" i="45"/>
  <c r="I6" i="45" s="1"/>
  <c r="AB5" i="45"/>
  <c r="I5" i="45" s="1"/>
  <c r="AB4" i="45"/>
  <c r="I4" i="45" s="1"/>
  <c r="AB3" i="45"/>
  <c r="I3" i="45" s="1"/>
  <c r="Z32" i="45"/>
  <c r="H32" i="45" s="1"/>
  <c r="Z31" i="45"/>
  <c r="H31" i="45" s="1"/>
  <c r="Z30" i="45"/>
  <c r="H30" i="45" s="1"/>
  <c r="Z29" i="45"/>
  <c r="H29" i="45" s="1"/>
  <c r="Z28" i="45"/>
  <c r="H28" i="45" s="1"/>
  <c r="Z27" i="45"/>
  <c r="H27" i="45" s="1"/>
  <c r="Z26" i="45"/>
  <c r="H26" i="45" s="1"/>
  <c r="Z25" i="45"/>
  <c r="H25" i="45" s="1"/>
  <c r="Z24" i="45"/>
  <c r="H24" i="45" s="1"/>
  <c r="Z23" i="45"/>
  <c r="H23" i="45" s="1"/>
  <c r="Z22" i="45"/>
  <c r="H22" i="45" s="1"/>
  <c r="Z21" i="45"/>
  <c r="H21" i="45" s="1"/>
  <c r="Z20" i="45"/>
  <c r="H20" i="45" s="1"/>
  <c r="Z19" i="45"/>
  <c r="H19" i="45" s="1"/>
  <c r="Z18" i="45"/>
  <c r="H18" i="45" s="1"/>
  <c r="Z17" i="45"/>
  <c r="H17" i="45" s="1"/>
  <c r="Z16" i="45"/>
  <c r="H16" i="45" s="1"/>
  <c r="Z15" i="45"/>
  <c r="H15" i="45" s="1"/>
  <c r="Z14" i="45"/>
  <c r="H14" i="45" s="1"/>
  <c r="Z13" i="45"/>
  <c r="H13" i="45" s="1"/>
  <c r="Z12" i="45"/>
  <c r="H12" i="45" s="1"/>
  <c r="Z11" i="45"/>
  <c r="H11" i="45" s="1"/>
  <c r="Z10" i="45"/>
  <c r="H10" i="45" s="1"/>
  <c r="Z9" i="45"/>
  <c r="H9" i="45" s="1"/>
  <c r="Z8" i="45"/>
  <c r="H8" i="45" s="1"/>
  <c r="Z7" i="45"/>
  <c r="H7" i="45" s="1"/>
  <c r="Z6" i="45"/>
  <c r="H6" i="45" s="1"/>
  <c r="Z5" i="45"/>
  <c r="H5" i="45" s="1"/>
  <c r="Z4" i="45"/>
  <c r="H4" i="45" s="1"/>
  <c r="Z3" i="45"/>
  <c r="H3" i="45" s="1"/>
  <c r="X32" i="45"/>
  <c r="G32" i="45" s="1"/>
  <c r="X31" i="45"/>
  <c r="G31" i="45" s="1"/>
  <c r="X30" i="45"/>
  <c r="G30" i="45" s="1"/>
  <c r="X29" i="45"/>
  <c r="G29" i="45" s="1"/>
  <c r="X28" i="45"/>
  <c r="G28" i="45" s="1"/>
  <c r="X27" i="45"/>
  <c r="G27" i="45" s="1"/>
  <c r="X26" i="45"/>
  <c r="G26" i="45" s="1"/>
  <c r="X25" i="45"/>
  <c r="G25" i="45" s="1"/>
  <c r="X24" i="45"/>
  <c r="G24" i="45" s="1"/>
  <c r="X23" i="45"/>
  <c r="G23" i="45" s="1"/>
  <c r="X22" i="45"/>
  <c r="G22" i="45" s="1"/>
  <c r="X21" i="45"/>
  <c r="G21" i="45" s="1"/>
  <c r="X20" i="45"/>
  <c r="G20" i="45" s="1"/>
  <c r="X19" i="45"/>
  <c r="G19" i="45" s="1"/>
  <c r="X18" i="45"/>
  <c r="G18" i="45" s="1"/>
  <c r="X17" i="45"/>
  <c r="G17" i="45" s="1"/>
  <c r="X16" i="45"/>
  <c r="G16" i="45" s="1"/>
  <c r="X15" i="45"/>
  <c r="G15" i="45" s="1"/>
  <c r="X14" i="45"/>
  <c r="G14" i="45" s="1"/>
  <c r="X13" i="45"/>
  <c r="G13" i="45" s="1"/>
  <c r="X12" i="45"/>
  <c r="G12" i="45" s="1"/>
  <c r="X11" i="45"/>
  <c r="G11" i="45" s="1"/>
  <c r="X10" i="45"/>
  <c r="G10" i="45" s="1"/>
  <c r="X9" i="45"/>
  <c r="G9" i="45" s="1"/>
  <c r="X8" i="45"/>
  <c r="G8" i="45" s="1"/>
  <c r="X7" i="45"/>
  <c r="G7" i="45" s="1"/>
  <c r="X6" i="45"/>
  <c r="G6" i="45" s="1"/>
  <c r="X5" i="45"/>
  <c r="G5" i="45" s="1"/>
  <c r="X4" i="45"/>
  <c r="G4" i="45" s="1"/>
  <c r="X3" i="45"/>
  <c r="G3" i="45" s="1"/>
  <c r="V32" i="45"/>
  <c r="F32" i="45" s="1"/>
  <c r="V31" i="45"/>
  <c r="F31" i="45" s="1"/>
  <c r="V30" i="45"/>
  <c r="F30" i="45" s="1"/>
  <c r="V29" i="45"/>
  <c r="F29" i="45" s="1"/>
  <c r="V28" i="45"/>
  <c r="F28" i="45" s="1"/>
  <c r="V27" i="45"/>
  <c r="F27" i="45" s="1"/>
  <c r="V26" i="45"/>
  <c r="F26" i="45" s="1"/>
  <c r="V25" i="45"/>
  <c r="F25" i="45" s="1"/>
  <c r="V24" i="45"/>
  <c r="F24" i="45" s="1"/>
  <c r="V23" i="45"/>
  <c r="F23" i="45" s="1"/>
  <c r="V22" i="45"/>
  <c r="F22" i="45" s="1"/>
  <c r="V21" i="45"/>
  <c r="F21" i="45" s="1"/>
  <c r="V20" i="45"/>
  <c r="F20" i="45" s="1"/>
  <c r="V19" i="45"/>
  <c r="F19" i="45" s="1"/>
  <c r="V18" i="45"/>
  <c r="F18" i="45" s="1"/>
  <c r="V17" i="45"/>
  <c r="F17" i="45" s="1"/>
  <c r="V16" i="45"/>
  <c r="F16" i="45" s="1"/>
  <c r="V15" i="45"/>
  <c r="F15" i="45" s="1"/>
  <c r="V14" i="45"/>
  <c r="F14" i="45" s="1"/>
  <c r="V13" i="45"/>
  <c r="F13" i="45" s="1"/>
  <c r="V12" i="45"/>
  <c r="F12" i="45" s="1"/>
  <c r="V11" i="45"/>
  <c r="F11" i="45" s="1"/>
  <c r="V10" i="45"/>
  <c r="F10" i="45" s="1"/>
  <c r="V9" i="45"/>
  <c r="F9" i="45" s="1"/>
  <c r="V8" i="45"/>
  <c r="F8" i="45" s="1"/>
  <c r="V7" i="45"/>
  <c r="F7" i="45" s="1"/>
  <c r="V6" i="45"/>
  <c r="F6" i="45" s="1"/>
  <c r="V5" i="45"/>
  <c r="F5" i="45" s="1"/>
  <c r="V4" i="45"/>
  <c r="F4" i="45" s="1"/>
  <c r="V3" i="45"/>
  <c r="F3" i="45" s="1"/>
  <c r="T32" i="45"/>
  <c r="E32" i="45" s="1"/>
  <c r="T31" i="45"/>
  <c r="E31" i="45" s="1"/>
  <c r="T30" i="45"/>
  <c r="E30" i="45" s="1"/>
  <c r="T29" i="45"/>
  <c r="E29" i="45" s="1"/>
  <c r="T28" i="45"/>
  <c r="E28" i="45" s="1"/>
  <c r="T27" i="45"/>
  <c r="E27" i="45" s="1"/>
  <c r="T26" i="45"/>
  <c r="E26" i="45" s="1"/>
  <c r="T25" i="45"/>
  <c r="E25" i="45" s="1"/>
  <c r="T24" i="45"/>
  <c r="E24" i="45" s="1"/>
  <c r="T23" i="45"/>
  <c r="E23" i="45" s="1"/>
  <c r="T22" i="45"/>
  <c r="E22" i="45" s="1"/>
  <c r="T21" i="45"/>
  <c r="E21" i="45" s="1"/>
  <c r="T20" i="45"/>
  <c r="E20" i="45" s="1"/>
  <c r="T19" i="45"/>
  <c r="E19" i="45" s="1"/>
  <c r="T18" i="45"/>
  <c r="E18" i="45" s="1"/>
  <c r="T17" i="45"/>
  <c r="E17" i="45" s="1"/>
  <c r="T16" i="45"/>
  <c r="E16" i="45" s="1"/>
  <c r="T15" i="45"/>
  <c r="E15" i="45" s="1"/>
  <c r="T14" i="45"/>
  <c r="E14" i="45" s="1"/>
  <c r="T13" i="45"/>
  <c r="E13" i="45" s="1"/>
  <c r="T12" i="45"/>
  <c r="E12" i="45" s="1"/>
  <c r="T11" i="45"/>
  <c r="E11" i="45" s="1"/>
  <c r="T10" i="45"/>
  <c r="E10" i="45" s="1"/>
  <c r="T9" i="45"/>
  <c r="E9" i="45" s="1"/>
  <c r="T8" i="45"/>
  <c r="E8" i="45" s="1"/>
  <c r="T7" i="45"/>
  <c r="E7" i="45" s="1"/>
  <c r="T6" i="45"/>
  <c r="E6" i="45" s="1"/>
  <c r="T5" i="45"/>
  <c r="E5" i="45" s="1"/>
  <c r="T4" i="45"/>
  <c r="E4" i="45" s="1"/>
  <c r="T3" i="45"/>
  <c r="E3" i="45" s="1"/>
  <c r="R32" i="45"/>
  <c r="R31" i="45"/>
  <c r="D31" i="45" s="1"/>
  <c r="R30" i="45"/>
  <c r="D30" i="45" s="1"/>
  <c r="R29" i="45"/>
  <c r="R28" i="45"/>
  <c r="D28" i="45" s="1"/>
  <c r="R27" i="45"/>
  <c r="D27" i="45" s="1"/>
  <c r="R26" i="45"/>
  <c r="R25" i="45"/>
  <c r="D25" i="45" s="1"/>
  <c r="R24" i="45"/>
  <c r="D24" i="45" s="1"/>
  <c r="R23" i="45"/>
  <c r="D23" i="45" s="1"/>
  <c r="R22" i="45"/>
  <c r="D22" i="45" s="1"/>
  <c r="R21" i="45"/>
  <c r="D21" i="45" s="1"/>
  <c r="R20" i="45"/>
  <c r="R19" i="45"/>
  <c r="D19" i="45" s="1"/>
  <c r="R18" i="45"/>
  <c r="D18" i="45" s="1"/>
  <c r="R17" i="45"/>
  <c r="D17" i="45" s="1"/>
  <c r="R16" i="45"/>
  <c r="D16" i="45" s="1"/>
  <c r="R15" i="45"/>
  <c r="D15" i="45" s="1"/>
  <c r="R14" i="45"/>
  <c r="D14" i="45" s="1"/>
  <c r="R13" i="45"/>
  <c r="D13" i="45" s="1"/>
  <c r="R12" i="45"/>
  <c r="D12" i="45" s="1"/>
  <c r="R11" i="45"/>
  <c r="D11" i="45" s="1"/>
  <c r="R10" i="45"/>
  <c r="D10" i="45" s="1"/>
  <c r="R9" i="45"/>
  <c r="D9" i="45" s="1"/>
  <c r="R8" i="45"/>
  <c r="D8" i="45" s="1"/>
  <c r="R7" i="45"/>
  <c r="D7" i="45" s="1"/>
  <c r="R6" i="45"/>
  <c r="D6" i="45" s="1"/>
  <c r="R5" i="45"/>
  <c r="D5" i="45" s="1"/>
  <c r="R4" i="45"/>
  <c r="D4" i="45" s="1"/>
  <c r="R3" i="45"/>
  <c r="D3" i="45" s="1"/>
  <c r="P4" i="45"/>
  <c r="C4" i="45" s="1"/>
  <c r="P5" i="45"/>
  <c r="C5" i="45" s="1"/>
  <c r="P6" i="45"/>
  <c r="C6" i="45" s="1"/>
  <c r="P7" i="45"/>
  <c r="C7" i="45" s="1"/>
  <c r="P8" i="45"/>
  <c r="C8" i="45" s="1"/>
  <c r="P9" i="45"/>
  <c r="C9" i="45" s="1"/>
  <c r="P10" i="45"/>
  <c r="C10" i="45" s="1"/>
  <c r="P11" i="45"/>
  <c r="C11" i="45" s="1"/>
  <c r="P12" i="45"/>
  <c r="C12" i="45" s="1"/>
  <c r="P13" i="45"/>
  <c r="C13" i="45" s="1"/>
  <c r="P14" i="45"/>
  <c r="C14" i="45" s="1"/>
  <c r="P15" i="45"/>
  <c r="C15" i="45" s="1"/>
  <c r="P16" i="45"/>
  <c r="C16" i="45" s="1"/>
  <c r="P17" i="45"/>
  <c r="C17" i="45" s="1"/>
  <c r="P18" i="45"/>
  <c r="C18" i="45" s="1"/>
  <c r="P19" i="45"/>
  <c r="C19" i="45" s="1"/>
  <c r="P20" i="45"/>
  <c r="C20" i="45" s="1"/>
  <c r="P21" i="45"/>
  <c r="C21" i="45" s="1"/>
  <c r="P22" i="45"/>
  <c r="C22" i="45" s="1"/>
  <c r="P23" i="45"/>
  <c r="C23" i="45" s="1"/>
  <c r="P24" i="45"/>
  <c r="C24" i="45" s="1"/>
  <c r="P25" i="45"/>
  <c r="C25" i="45" s="1"/>
  <c r="P26" i="45"/>
  <c r="C26" i="45" s="1"/>
  <c r="P27" i="45"/>
  <c r="C27" i="45" s="1"/>
  <c r="P28" i="45"/>
  <c r="C28" i="45" s="1"/>
  <c r="P29" i="45"/>
  <c r="C29" i="45" s="1"/>
  <c r="P30" i="45"/>
  <c r="C30" i="45" s="1"/>
  <c r="P31" i="45"/>
  <c r="C31" i="45" s="1"/>
  <c r="P32" i="45"/>
  <c r="C32" i="45" s="1"/>
  <c r="P3" i="45"/>
  <c r="C3" i="45" s="1"/>
  <c r="K23" i="44"/>
  <c r="K21" i="44"/>
  <c r="Z21" i="44"/>
  <c r="Y21" i="44"/>
  <c r="X21" i="44"/>
  <c r="W21" i="44"/>
  <c r="V21" i="44"/>
  <c r="U21" i="44"/>
  <c r="T21" i="44"/>
  <c r="S21" i="44"/>
  <c r="R21" i="44"/>
  <c r="Q21" i="44"/>
  <c r="P21" i="44"/>
  <c r="O21" i="44"/>
  <c r="N21" i="44"/>
  <c r="M21" i="44"/>
  <c r="L21" i="44"/>
  <c r="J21" i="44"/>
  <c r="I21" i="44"/>
  <c r="H21" i="44"/>
  <c r="G21" i="44"/>
  <c r="F21" i="44"/>
  <c r="Z19" i="44"/>
  <c r="Y19" i="44"/>
  <c r="X19" i="44"/>
  <c r="W19" i="44"/>
  <c r="V19" i="44"/>
  <c r="U19" i="44"/>
  <c r="T19" i="44"/>
  <c r="S19" i="44"/>
  <c r="R19" i="44"/>
  <c r="Q19" i="44"/>
  <c r="P19" i="44"/>
  <c r="O19" i="44"/>
  <c r="N19" i="44"/>
  <c r="M19" i="44"/>
  <c r="L19" i="44"/>
  <c r="J19" i="44"/>
  <c r="I19" i="44"/>
  <c r="H19" i="44"/>
  <c r="G19" i="44"/>
  <c r="F19" i="44"/>
  <c r="Z17" i="44"/>
  <c r="Y17" i="44"/>
  <c r="X17" i="44"/>
  <c r="W17" i="44"/>
  <c r="V17" i="44"/>
  <c r="U17" i="44"/>
  <c r="T17" i="44"/>
  <c r="S17" i="44"/>
  <c r="R17" i="44"/>
  <c r="Q17" i="44"/>
  <c r="P17" i="44"/>
  <c r="O17" i="44"/>
  <c r="N17" i="44"/>
  <c r="M17" i="44"/>
  <c r="L17" i="44"/>
  <c r="K17" i="44"/>
  <c r="J17" i="44"/>
  <c r="I17" i="44"/>
  <c r="H17" i="44"/>
  <c r="E17" i="44" s="1"/>
  <c r="G17" i="44"/>
  <c r="F17" i="44"/>
  <c r="X14" i="44"/>
  <c r="U14" i="44"/>
  <c r="R14" i="44"/>
  <c r="O14" i="44"/>
  <c r="L14" i="44"/>
  <c r="I14" i="44"/>
  <c r="F14" i="44"/>
  <c r="E14" i="44"/>
  <c r="T15" i="44" s="1"/>
  <c r="D14" i="44"/>
  <c r="P15" i="44" s="1"/>
  <c r="Z13" i="44"/>
  <c r="Y13" i="44"/>
  <c r="X13" i="44"/>
  <c r="W13" i="44"/>
  <c r="V13" i="44"/>
  <c r="U13" i="44"/>
  <c r="T13" i="44"/>
  <c r="S13" i="44"/>
  <c r="R13" i="44"/>
  <c r="Q13" i="44"/>
  <c r="P13" i="44"/>
  <c r="O13" i="44"/>
  <c r="N13" i="44"/>
  <c r="M13" i="44"/>
  <c r="L13" i="44"/>
  <c r="H13" i="44"/>
  <c r="E13" i="44" s="1"/>
  <c r="G13" i="44"/>
  <c r="F13" i="44"/>
  <c r="Z11" i="44"/>
  <c r="Y11" i="44"/>
  <c r="X11" i="44"/>
  <c r="W11" i="44"/>
  <c r="V11" i="44"/>
  <c r="U11" i="44"/>
  <c r="T11" i="44"/>
  <c r="S11" i="44"/>
  <c r="R11" i="44"/>
  <c r="Q11" i="44"/>
  <c r="P11" i="44"/>
  <c r="O11" i="44"/>
  <c r="N11" i="44"/>
  <c r="M11" i="44"/>
  <c r="L11" i="44"/>
  <c r="H11" i="44"/>
  <c r="E11" i="44" s="1"/>
  <c r="G11" i="44"/>
  <c r="F11" i="44"/>
  <c r="Z9" i="44"/>
  <c r="Y9" i="44"/>
  <c r="X9" i="44"/>
  <c r="W9" i="44"/>
  <c r="V9" i="44"/>
  <c r="U9" i="44"/>
  <c r="T9" i="44"/>
  <c r="S9" i="44"/>
  <c r="R9" i="44"/>
  <c r="Q9" i="44"/>
  <c r="P9" i="44"/>
  <c r="O9" i="44"/>
  <c r="N9" i="44"/>
  <c r="M9" i="44"/>
  <c r="L9" i="44"/>
  <c r="K9" i="44"/>
  <c r="I9" i="44"/>
  <c r="H9" i="44"/>
  <c r="G9" i="44"/>
  <c r="D9" i="44" s="1"/>
  <c r="F9" i="44"/>
  <c r="Z7" i="44"/>
  <c r="Y7" i="44"/>
  <c r="X7" i="44"/>
  <c r="W7" i="44"/>
  <c r="V7" i="44"/>
  <c r="U7" i="44"/>
  <c r="T7" i="44"/>
  <c r="S7" i="44"/>
  <c r="R7" i="44"/>
  <c r="Q7" i="44"/>
  <c r="P7" i="44"/>
  <c r="O7" i="44"/>
  <c r="N7" i="44"/>
  <c r="M7" i="44"/>
  <c r="L7" i="44"/>
  <c r="C7" i="44" s="1"/>
  <c r="J7" i="44"/>
  <c r="I7" i="44"/>
  <c r="H7" i="44"/>
  <c r="G7" i="44"/>
  <c r="F7" i="44"/>
  <c r="Z5" i="44"/>
  <c r="Y5" i="44"/>
  <c r="X5" i="44"/>
  <c r="W5" i="44"/>
  <c r="V5" i="44"/>
  <c r="U5" i="44"/>
  <c r="T5" i="44"/>
  <c r="S5" i="44"/>
  <c r="R5" i="44"/>
  <c r="Q5" i="44"/>
  <c r="P5" i="44"/>
  <c r="O5" i="44"/>
  <c r="N5" i="44"/>
  <c r="M5" i="44"/>
  <c r="L5" i="44"/>
  <c r="J5" i="44"/>
  <c r="I5" i="44"/>
  <c r="H5" i="44"/>
  <c r="G5" i="44"/>
  <c r="F5" i="44"/>
  <c r="P12" i="43"/>
  <c r="P11" i="43"/>
  <c r="P10" i="43"/>
  <c r="M12" i="43"/>
  <c r="M11" i="43"/>
  <c r="M10" i="43"/>
  <c r="J12" i="43"/>
  <c r="J11" i="43"/>
  <c r="J10" i="43"/>
  <c r="G12" i="43"/>
  <c r="G11" i="43"/>
  <c r="G10" i="43"/>
  <c r="D12" i="43"/>
  <c r="D11" i="43"/>
  <c r="D10" i="43"/>
  <c r="P7" i="43"/>
  <c r="P6" i="43"/>
  <c r="P5" i="43"/>
  <c r="M7" i="43"/>
  <c r="M6" i="43"/>
  <c r="M5" i="43"/>
  <c r="J7" i="43"/>
  <c r="J6" i="43"/>
  <c r="J5" i="43"/>
  <c r="G7" i="43"/>
  <c r="G6" i="43"/>
  <c r="G5" i="43"/>
  <c r="D6" i="43"/>
  <c r="D7" i="43"/>
  <c r="D5" i="43"/>
  <c r="L12" i="43"/>
  <c r="I12" i="43"/>
  <c r="F12" i="43"/>
  <c r="C12" i="43"/>
  <c r="L11" i="43"/>
  <c r="L10" i="43" s="1"/>
  <c r="I11" i="43"/>
  <c r="F11" i="43"/>
  <c r="C11" i="43"/>
  <c r="F10" i="43"/>
  <c r="O7" i="43"/>
  <c r="O6" i="43"/>
  <c r="L7" i="43"/>
  <c r="I7" i="43"/>
  <c r="F7" i="43"/>
  <c r="C7" i="43"/>
  <c r="L6" i="43"/>
  <c r="L5" i="43" s="1"/>
  <c r="I6" i="43"/>
  <c r="I5" i="43" s="1"/>
  <c r="F6" i="43"/>
  <c r="C6" i="43"/>
  <c r="F5" i="43"/>
  <c r="C5" i="43"/>
  <c r="P17" i="42"/>
  <c r="Q17" i="42" s="1"/>
  <c r="K17" i="42"/>
  <c r="D17" i="42"/>
  <c r="C17" i="42" s="1"/>
  <c r="K16" i="42"/>
  <c r="D16" i="42"/>
  <c r="C16" i="42" s="1"/>
  <c r="P16" i="42" s="1"/>
  <c r="Q16" i="42" s="1"/>
  <c r="K15" i="42"/>
  <c r="D15" i="42"/>
  <c r="C15" i="42" s="1"/>
  <c r="P15" i="42" s="1"/>
  <c r="Q15" i="42" s="1"/>
  <c r="K14" i="42"/>
  <c r="D14" i="42"/>
  <c r="C14" i="42" s="1"/>
  <c r="P14" i="42" s="1"/>
  <c r="Q14" i="42" s="1"/>
  <c r="K13" i="42"/>
  <c r="D13" i="42"/>
  <c r="C13" i="42" s="1"/>
  <c r="P13" i="42" s="1"/>
  <c r="Q13" i="42" s="1"/>
  <c r="K12" i="42"/>
  <c r="D12" i="42"/>
  <c r="C12" i="42" s="1"/>
  <c r="P12" i="42" s="1"/>
  <c r="Q12" i="42" s="1"/>
  <c r="K11" i="42"/>
  <c r="D11" i="42"/>
  <c r="C11" i="42" s="1"/>
  <c r="P11" i="42" s="1"/>
  <c r="Q11" i="42" s="1"/>
  <c r="K10" i="42"/>
  <c r="D10" i="42"/>
  <c r="C10" i="42" s="1"/>
  <c r="P10" i="42" s="1"/>
  <c r="Q10" i="42" s="1"/>
  <c r="K9" i="42"/>
  <c r="D9" i="42"/>
  <c r="C9" i="42" s="1"/>
  <c r="P9" i="42" s="1"/>
  <c r="Q9" i="42" s="1"/>
  <c r="B14" i="34"/>
  <c r="B13" i="34"/>
  <c r="B12" i="34"/>
  <c r="B11" i="34"/>
  <c r="B10" i="34"/>
  <c r="B9" i="34"/>
  <c r="B8" i="34"/>
  <c r="B7" i="34"/>
  <c r="B6" i="34"/>
  <c r="T83" i="82"/>
  <c r="U83" i="82" s="1"/>
  <c r="R83" i="82"/>
  <c r="S83" i="82" s="1"/>
  <c r="P83" i="82"/>
  <c r="Q83" i="82" s="1"/>
  <c r="N83" i="82"/>
  <c r="O83" i="82" s="1"/>
  <c r="L83" i="82"/>
  <c r="M83" i="82" s="1"/>
  <c r="J83" i="82"/>
  <c r="K83" i="82" s="1"/>
  <c r="H83" i="82"/>
  <c r="I83" i="82" s="1"/>
  <c r="F83" i="82"/>
  <c r="G83" i="82" s="1"/>
  <c r="D83" i="82"/>
  <c r="E83" i="82" s="1"/>
  <c r="B83" i="82"/>
  <c r="C83" i="82" s="1"/>
  <c r="U6" i="82"/>
  <c r="S6" i="82"/>
  <c r="Q6" i="82"/>
  <c r="O6" i="82"/>
  <c r="M6" i="82"/>
  <c r="K6" i="82"/>
  <c r="I6" i="82"/>
  <c r="G6" i="82"/>
  <c r="E6" i="82"/>
  <c r="C6" i="82"/>
  <c r="T74" i="81"/>
  <c r="U74" i="81" s="1"/>
  <c r="R74" i="81"/>
  <c r="S74" i="81" s="1"/>
  <c r="P74" i="81"/>
  <c r="Q74" i="81" s="1"/>
  <c r="N74" i="81"/>
  <c r="O74" i="81" s="1"/>
  <c r="L74" i="81"/>
  <c r="M74" i="81" s="1"/>
  <c r="J74" i="81"/>
  <c r="K74" i="81" s="1"/>
  <c r="H74" i="81"/>
  <c r="I74" i="81" s="1"/>
  <c r="F74" i="81"/>
  <c r="G74" i="81" s="1"/>
  <c r="D74" i="81"/>
  <c r="E74" i="81" s="1"/>
  <c r="B74" i="81"/>
  <c r="C74" i="81" s="1"/>
  <c r="U73" i="81"/>
  <c r="U72" i="81"/>
  <c r="U71" i="81"/>
  <c r="U70" i="81"/>
  <c r="U69" i="81"/>
  <c r="U68" i="81"/>
  <c r="U67" i="81"/>
  <c r="U66" i="81"/>
  <c r="U65" i="81"/>
  <c r="U64" i="81"/>
  <c r="U63" i="81"/>
  <c r="U62" i="81"/>
  <c r="U61" i="81"/>
  <c r="U60" i="81"/>
  <c r="U59" i="81"/>
  <c r="U58" i="81"/>
  <c r="U57" i="81"/>
  <c r="U56" i="81"/>
  <c r="U55" i="81"/>
  <c r="U54" i="81"/>
  <c r="U53" i="81"/>
  <c r="U52" i="81"/>
  <c r="U51" i="81"/>
  <c r="U50" i="81"/>
  <c r="U49" i="81"/>
  <c r="U48" i="81"/>
  <c r="U47" i="81"/>
  <c r="U46" i="81"/>
  <c r="U45" i="81"/>
  <c r="U44" i="81"/>
  <c r="U42" i="81"/>
  <c r="U41" i="81"/>
  <c r="U40" i="81"/>
  <c r="U39" i="81"/>
  <c r="U38" i="81"/>
  <c r="U37" i="81"/>
  <c r="U36" i="81"/>
  <c r="U35" i="81"/>
  <c r="U34" i="81"/>
  <c r="U33" i="81"/>
  <c r="U32" i="81"/>
  <c r="U31" i="81"/>
  <c r="U30" i="81"/>
  <c r="U29" i="81"/>
  <c r="U28" i="81"/>
  <c r="U26" i="81"/>
  <c r="U25" i="81"/>
  <c r="U24" i="81"/>
  <c r="U23" i="81"/>
  <c r="U22" i="81"/>
  <c r="U21" i="81"/>
  <c r="U20" i="81"/>
  <c r="U19" i="81"/>
  <c r="U18" i="81"/>
  <c r="U17" i="81"/>
  <c r="U15" i="81"/>
  <c r="U14" i="81"/>
  <c r="U13" i="81"/>
  <c r="U12" i="81"/>
  <c r="U11" i="81"/>
  <c r="U9" i="81"/>
  <c r="U8" i="81"/>
  <c r="U7" i="81"/>
  <c r="U6" i="81"/>
  <c r="S73" i="81"/>
  <c r="S72" i="81"/>
  <c r="S71" i="81"/>
  <c r="S70" i="81"/>
  <c r="S69" i="81"/>
  <c r="S68" i="81"/>
  <c r="S67" i="81"/>
  <c r="S66" i="81"/>
  <c r="S65" i="81"/>
  <c r="S64" i="81"/>
  <c r="S63" i="81"/>
  <c r="S62" i="81"/>
  <c r="S61" i="81"/>
  <c r="S60" i="81"/>
  <c r="S59" i="81"/>
  <c r="S58" i="81"/>
  <c r="S57" i="81"/>
  <c r="S56" i="81"/>
  <c r="S55" i="81"/>
  <c r="S54" i="81"/>
  <c r="S53" i="81"/>
  <c r="S52" i="81"/>
  <c r="S51" i="81"/>
  <c r="S50" i="81"/>
  <c r="S49" i="81"/>
  <c r="S48" i="81"/>
  <c r="S47" i="81"/>
  <c r="S46" i="81"/>
  <c r="S45" i="81"/>
  <c r="S44" i="81"/>
  <c r="S42" i="81"/>
  <c r="S41" i="81"/>
  <c r="S40" i="81"/>
  <c r="S39" i="81"/>
  <c r="S38" i="81"/>
  <c r="S37" i="81"/>
  <c r="S36" i="81"/>
  <c r="S35" i="81"/>
  <c r="S34" i="81"/>
  <c r="S33" i="81"/>
  <c r="S32" i="81"/>
  <c r="S31" i="81"/>
  <c r="S30" i="81"/>
  <c r="S29" i="81"/>
  <c r="S28" i="81"/>
  <c r="S26" i="81"/>
  <c r="S25" i="81"/>
  <c r="S24" i="81"/>
  <c r="S23" i="81"/>
  <c r="S22" i="81"/>
  <c r="S21" i="81"/>
  <c r="S20" i="81"/>
  <c r="S19" i="81"/>
  <c r="S18" i="81"/>
  <c r="S17" i="81"/>
  <c r="S15" i="81"/>
  <c r="S14" i="81"/>
  <c r="S13" i="81"/>
  <c r="S12" i="81"/>
  <c r="S11" i="81"/>
  <c r="S9" i="81"/>
  <c r="S8" i="81"/>
  <c r="S7" i="81"/>
  <c r="S6" i="81"/>
  <c r="Q73" i="81"/>
  <c r="Q72" i="81"/>
  <c r="Q71" i="81"/>
  <c r="Q70" i="81"/>
  <c r="Q69" i="81"/>
  <c r="Q68" i="81"/>
  <c r="Q67" i="81"/>
  <c r="Q66" i="81"/>
  <c r="Q65" i="81"/>
  <c r="Q64" i="81"/>
  <c r="Q63" i="81"/>
  <c r="Q62" i="81"/>
  <c r="Q61" i="81"/>
  <c r="Q60" i="81"/>
  <c r="Q59" i="81"/>
  <c r="Q58" i="81"/>
  <c r="Q57" i="81"/>
  <c r="Q56" i="81"/>
  <c r="Q55" i="81"/>
  <c r="Q54" i="81"/>
  <c r="Q53" i="81"/>
  <c r="Q52" i="81"/>
  <c r="Q51" i="81"/>
  <c r="Q50" i="81"/>
  <c r="Q49" i="81"/>
  <c r="Q48" i="81"/>
  <c r="Q47" i="81"/>
  <c r="Q46" i="81"/>
  <c r="Q45" i="81"/>
  <c r="Q44" i="81"/>
  <c r="Q42" i="81"/>
  <c r="Q41" i="81"/>
  <c r="Q40" i="81"/>
  <c r="Q39" i="81"/>
  <c r="Q38" i="81"/>
  <c r="Q37" i="81"/>
  <c r="Q36" i="81"/>
  <c r="Q35" i="81"/>
  <c r="Q34" i="81"/>
  <c r="Q33" i="81"/>
  <c r="Q32" i="81"/>
  <c r="Q31" i="81"/>
  <c r="Q30" i="81"/>
  <c r="Q29" i="81"/>
  <c r="Q28" i="81"/>
  <c r="Q26" i="81"/>
  <c r="Q25" i="81"/>
  <c r="Q24" i="81"/>
  <c r="Q23" i="81"/>
  <c r="Q22" i="81"/>
  <c r="Q21" i="81"/>
  <c r="Q20" i="81"/>
  <c r="Q19" i="81"/>
  <c r="Q18" i="81"/>
  <c r="Q17" i="81"/>
  <c r="Q15" i="81"/>
  <c r="Q14" i="81"/>
  <c r="Q13" i="81"/>
  <c r="Q12" i="81"/>
  <c r="Q11" i="81"/>
  <c r="Q9" i="81"/>
  <c r="Q8" i="81"/>
  <c r="Q7" i="81"/>
  <c r="Q6" i="81"/>
  <c r="O73" i="81"/>
  <c r="O72" i="81"/>
  <c r="O71" i="81"/>
  <c r="O70" i="81"/>
  <c r="O69" i="81"/>
  <c r="O68" i="81"/>
  <c r="O67" i="81"/>
  <c r="O66" i="81"/>
  <c r="O65" i="81"/>
  <c r="O64" i="81"/>
  <c r="O63" i="81"/>
  <c r="O62" i="81"/>
  <c r="O61" i="81"/>
  <c r="O60" i="81"/>
  <c r="O59" i="81"/>
  <c r="O58" i="81"/>
  <c r="O57" i="81"/>
  <c r="O56" i="81"/>
  <c r="O55" i="81"/>
  <c r="O54" i="81"/>
  <c r="O53" i="81"/>
  <c r="O52" i="81"/>
  <c r="O51" i="81"/>
  <c r="O50" i="81"/>
  <c r="O49" i="81"/>
  <c r="O48" i="81"/>
  <c r="O47" i="81"/>
  <c r="O46" i="81"/>
  <c r="O45" i="81"/>
  <c r="O44" i="81"/>
  <c r="O42" i="81"/>
  <c r="O41" i="81"/>
  <c r="O40" i="81"/>
  <c r="O39" i="81"/>
  <c r="O38" i="81"/>
  <c r="O37" i="81"/>
  <c r="O36" i="81"/>
  <c r="O35" i="81"/>
  <c r="O34" i="81"/>
  <c r="O33" i="81"/>
  <c r="O32" i="81"/>
  <c r="O31" i="81"/>
  <c r="O30" i="81"/>
  <c r="O29" i="81"/>
  <c r="O28" i="81"/>
  <c r="O26" i="81"/>
  <c r="O25" i="81"/>
  <c r="O24" i="81"/>
  <c r="O23" i="81"/>
  <c r="O22" i="81"/>
  <c r="O21" i="81"/>
  <c r="O20" i="81"/>
  <c r="O19" i="81"/>
  <c r="O18" i="81"/>
  <c r="O17" i="81"/>
  <c r="O15" i="81"/>
  <c r="O14" i="81"/>
  <c r="O13" i="81"/>
  <c r="O12" i="81"/>
  <c r="O11" i="81"/>
  <c r="O9" i="81"/>
  <c r="O8" i="81"/>
  <c r="O7" i="81"/>
  <c r="O6" i="81"/>
  <c r="M73" i="81"/>
  <c r="M72" i="81"/>
  <c r="M71" i="81"/>
  <c r="M70" i="81"/>
  <c r="M69" i="81"/>
  <c r="M68" i="81"/>
  <c r="M67" i="81"/>
  <c r="M66" i="81"/>
  <c r="M65" i="81"/>
  <c r="M64" i="81"/>
  <c r="M63" i="81"/>
  <c r="M62" i="81"/>
  <c r="M61" i="81"/>
  <c r="M60" i="81"/>
  <c r="M59" i="81"/>
  <c r="M58" i="81"/>
  <c r="M57" i="81"/>
  <c r="M56" i="81"/>
  <c r="M55" i="81"/>
  <c r="M54" i="81"/>
  <c r="M53" i="81"/>
  <c r="M52" i="81"/>
  <c r="M51" i="81"/>
  <c r="M50" i="81"/>
  <c r="M49" i="81"/>
  <c r="M48" i="81"/>
  <c r="M47" i="81"/>
  <c r="M46" i="81"/>
  <c r="M45" i="81"/>
  <c r="M44" i="81"/>
  <c r="M42" i="81"/>
  <c r="M41" i="81"/>
  <c r="M40" i="81"/>
  <c r="M39" i="81"/>
  <c r="M38" i="81"/>
  <c r="M37" i="81"/>
  <c r="M36" i="81"/>
  <c r="M35" i="81"/>
  <c r="M34" i="81"/>
  <c r="M33" i="81"/>
  <c r="M32" i="81"/>
  <c r="M31" i="81"/>
  <c r="M30" i="81"/>
  <c r="M29" i="81"/>
  <c r="M28" i="81"/>
  <c r="M26" i="81"/>
  <c r="M25" i="81"/>
  <c r="M24" i="81"/>
  <c r="M23" i="81"/>
  <c r="M22" i="81"/>
  <c r="M21" i="81"/>
  <c r="M20" i="81"/>
  <c r="M19" i="81"/>
  <c r="M18" i="81"/>
  <c r="M17" i="81"/>
  <c r="M15" i="81"/>
  <c r="M14" i="81"/>
  <c r="M13" i="81"/>
  <c r="M12" i="81"/>
  <c r="M11" i="81"/>
  <c r="M9" i="81"/>
  <c r="M8" i="81"/>
  <c r="M7" i="81"/>
  <c r="M6" i="81"/>
  <c r="K73" i="81"/>
  <c r="K72" i="81"/>
  <c r="K71" i="81"/>
  <c r="K70" i="81"/>
  <c r="K69" i="81"/>
  <c r="K68" i="81"/>
  <c r="K67" i="81"/>
  <c r="K66" i="81"/>
  <c r="K65" i="81"/>
  <c r="K64" i="81"/>
  <c r="K63" i="81"/>
  <c r="K62" i="81"/>
  <c r="K61" i="81"/>
  <c r="K60" i="81"/>
  <c r="K59" i="81"/>
  <c r="K58" i="81"/>
  <c r="K57" i="81"/>
  <c r="K56" i="81"/>
  <c r="K55" i="81"/>
  <c r="K54" i="81"/>
  <c r="K53" i="81"/>
  <c r="K52" i="81"/>
  <c r="K51" i="81"/>
  <c r="K50" i="81"/>
  <c r="K49" i="81"/>
  <c r="K48" i="81"/>
  <c r="K47" i="81"/>
  <c r="K46" i="81"/>
  <c r="K45" i="81"/>
  <c r="K44" i="81"/>
  <c r="K42" i="81"/>
  <c r="K41" i="81"/>
  <c r="K40" i="81"/>
  <c r="K39" i="81"/>
  <c r="K38" i="81"/>
  <c r="K37" i="81"/>
  <c r="K36" i="81"/>
  <c r="K35" i="81"/>
  <c r="K34" i="81"/>
  <c r="K33" i="81"/>
  <c r="K32" i="81"/>
  <c r="K31" i="81"/>
  <c r="K30" i="81"/>
  <c r="K29" i="81"/>
  <c r="K28" i="81"/>
  <c r="K26" i="81"/>
  <c r="K25" i="81"/>
  <c r="K24" i="81"/>
  <c r="K23" i="81"/>
  <c r="K22" i="81"/>
  <c r="K21" i="81"/>
  <c r="K20" i="81"/>
  <c r="K19" i="81"/>
  <c r="K18" i="81"/>
  <c r="K17" i="81"/>
  <c r="K15" i="81"/>
  <c r="K14" i="81"/>
  <c r="K13" i="81"/>
  <c r="K12" i="81"/>
  <c r="K11" i="81"/>
  <c r="K9" i="81"/>
  <c r="K8" i="81"/>
  <c r="K7" i="81"/>
  <c r="K6" i="81"/>
  <c r="I73" i="81"/>
  <c r="I72" i="81"/>
  <c r="I71" i="81"/>
  <c r="I70" i="81"/>
  <c r="I69" i="81"/>
  <c r="I68" i="81"/>
  <c r="I67" i="81"/>
  <c r="I66" i="81"/>
  <c r="I65" i="81"/>
  <c r="I64" i="81"/>
  <c r="I63" i="81"/>
  <c r="I62" i="81"/>
  <c r="I61" i="81"/>
  <c r="I60" i="81"/>
  <c r="I59" i="81"/>
  <c r="I58" i="81"/>
  <c r="I57" i="81"/>
  <c r="I56" i="81"/>
  <c r="I55" i="81"/>
  <c r="I54" i="81"/>
  <c r="I53" i="81"/>
  <c r="I52" i="81"/>
  <c r="I51" i="81"/>
  <c r="I50" i="81"/>
  <c r="I49" i="81"/>
  <c r="I48" i="81"/>
  <c r="I47" i="81"/>
  <c r="I46" i="81"/>
  <c r="I45" i="81"/>
  <c r="I44" i="81"/>
  <c r="I42" i="81"/>
  <c r="I41" i="81"/>
  <c r="I40" i="81"/>
  <c r="I39" i="81"/>
  <c r="I38" i="81"/>
  <c r="I37" i="81"/>
  <c r="I36" i="81"/>
  <c r="I35" i="81"/>
  <c r="I34" i="81"/>
  <c r="I33" i="81"/>
  <c r="I32" i="81"/>
  <c r="I31" i="81"/>
  <c r="I30" i="81"/>
  <c r="I29" i="81"/>
  <c r="I28" i="81"/>
  <c r="I26" i="81"/>
  <c r="I25" i="81"/>
  <c r="I24" i="81"/>
  <c r="I23" i="81"/>
  <c r="I22" i="81"/>
  <c r="I21" i="81"/>
  <c r="I20" i="81"/>
  <c r="I19" i="81"/>
  <c r="I18" i="81"/>
  <c r="I17" i="81"/>
  <c r="I15" i="81"/>
  <c r="I14" i="81"/>
  <c r="I13" i="81"/>
  <c r="I12" i="81"/>
  <c r="I11" i="81"/>
  <c r="I9" i="81"/>
  <c r="I8" i="81"/>
  <c r="I7" i="81"/>
  <c r="I6" i="81"/>
  <c r="G73" i="81"/>
  <c r="G72" i="81"/>
  <c r="G71" i="81"/>
  <c r="G70" i="81"/>
  <c r="G69" i="81"/>
  <c r="G68" i="81"/>
  <c r="G67" i="81"/>
  <c r="G66" i="81"/>
  <c r="G65" i="81"/>
  <c r="G64" i="81"/>
  <c r="G63" i="81"/>
  <c r="G62" i="81"/>
  <c r="G61" i="81"/>
  <c r="G60" i="81"/>
  <c r="G59" i="81"/>
  <c r="G58" i="81"/>
  <c r="G57" i="81"/>
  <c r="G56" i="81"/>
  <c r="G55" i="81"/>
  <c r="G54" i="81"/>
  <c r="G53" i="81"/>
  <c r="G52" i="81"/>
  <c r="G51" i="81"/>
  <c r="G50" i="81"/>
  <c r="G49" i="81"/>
  <c r="G48" i="81"/>
  <c r="G47" i="81"/>
  <c r="G46" i="81"/>
  <c r="G45" i="81"/>
  <c r="G44" i="81"/>
  <c r="G42" i="81"/>
  <c r="G41" i="81"/>
  <c r="G40" i="81"/>
  <c r="G39" i="81"/>
  <c r="G38" i="81"/>
  <c r="G37" i="81"/>
  <c r="G36" i="81"/>
  <c r="G35" i="81"/>
  <c r="G34" i="81"/>
  <c r="G33" i="81"/>
  <c r="G32" i="81"/>
  <c r="G31" i="81"/>
  <c r="G30" i="81"/>
  <c r="G29" i="81"/>
  <c r="G28" i="81"/>
  <c r="G26" i="81"/>
  <c r="G25" i="81"/>
  <c r="G24" i="81"/>
  <c r="G23" i="81"/>
  <c r="G22" i="81"/>
  <c r="G21" i="81"/>
  <c r="G20" i="81"/>
  <c r="G19" i="81"/>
  <c r="G18" i="81"/>
  <c r="G17" i="81"/>
  <c r="G15" i="81"/>
  <c r="G14" i="81"/>
  <c r="G13" i="81"/>
  <c r="G12" i="81"/>
  <c r="G11" i="81"/>
  <c r="G9" i="81"/>
  <c r="G8" i="81"/>
  <c r="G7" i="81"/>
  <c r="G6" i="81"/>
  <c r="E73" i="81"/>
  <c r="E72" i="81"/>
  <c r="E71" i="81"/>
  <c r="E70" i="81"/>
  <c r="E69" i="81"/>
  <c r="E68" i="81"/>
  <c r="E67" i="81"/>
  <c r="E66" i="81"/>
  <c r="E65" i="81"/>
  <c r="E64" i="81"/>
  <c r="E63" i="81"/>
  <c r="E62" i="81"/>
  <c r="E61" i="81"/>
  <c r="E60" i="81"/>
  <c r="E59" i="81"/>
  <c r="E58" i="81"/>
  <c r="E57" i="81"/>
  <c r="E56" i="81"/>
  <c r="E55" i="81"/>
  <c r="E54" i="81"/>
  <c r="E53" i="81"/>
  <c r="E52" i="81"/>
  <c r="E51" i="81"/>
  <c r="E50" i="81"/>
  <c r="E49" i="81"/>
  <c r="E48" i="81"/>
  <c r="E47" i="81"/>
  <c r="E46" i="81"/>
  <c r="E45" i="81"/>
  <c r="E44" i="81"/>
  <c r="E42" i="81"/>
  <c r="E41" i="81"/>
  <c r="E40" i="81"/>
  <c r="E39" i="81"/>
  <c r="E38" i="81"/>
  <c r="E37" i="81"/>
  <c r="E36" i="81"/>
  <c r="E35" i="81"/>
  <c r="E34" i="81"/>
  <c r="E33" i="81"/>
  <c r="E32" i="81"/>
  <c r="E31" i="81"/>
  <c r="E30" i="81"/>
  <c r="E29" i="81"/>
  <c r="E28" i="81"/>
  <c r="E26" i="81"/>
  <c r="E25" i="81"/>
  <c r="E24" i="81"/>
  <c r="E23" i="81"/>
  <c r="E22" i="81"/>
  <c r="E21" i="81"/>
  <c r="E20" i="81"/>
  <c r="E19" i="81"/>
  <c r="E18" i="81"/>
  <c r="E17" i="81"/>
  <c r="E15" i="81"/>
  <c r="E14" i="81"/>
  <c r="E13" i="81"/>
  <c r="E12" i="81"/>
  <c r="E11" i="81"/>
  <c r="E9" i="81"/>
  <c r="E8" i="81"/>
  <c r="E7" i="81"/>
  <c r="E6" i="81"/>
  <c r="C7" i="81"/>
  <c r="C8" i="81"/>
  <c r="C9" i="81"/>
  <c r="C11" i="81"/>
  <c r="C12" i="81"/>
  <c r="C13" i="81"/>
  <c r="C14" i="81"/>
  <c r="C15" i="81"/>
  <c r="C17" i="81"/>
  <c r="C18" i="81"/>
  <c r="C19" i="81"/>
  <c r="C20" i="81"/>
  <c r="C21" i="81"/>
  <c r="C22" i="81"/>
  <c r="C23" i="81"/>
  <c r="C24" i="81"/>
  <c r="C25" i="81"/>
  <c r="C26" i="81"/>
  <c r="C28" i="81"/>
  <c r="C29" i="81"/>
  <c r="C30" i="81"/>
  <c r="C31" i="81"/>
  <c r="C32" i="81"/>
  <c r="C33" i="81"/>
  <c r="C34" i="81"/>
  <c r="C35" i="81"/>
  <c r="C36" i="81"/>
  <c r="C37" i="81"/>
  <c r="C38" i="81"/>
  <c r="C39" i="81"/>
  <c r="C40" i="81"/>
  <c r="C41" i="81"/>
  <c r="C42" i="81"/>
  <c r="C44" i="81"/>
  <c r="C45" i="81"/>
  <c r="C46" i="81"/>
  <c r="C47" i="81"/>
  <c r="C48" i="81"/>
  <c r="C49" i="81"/>
  <c r="C50" i="81"/>
  <c r="C51" i="81"/>
  <c r="C52" i="81"/>
  <c r="C53" i="81"/>
  <c r="C54" i="81"/>
  <c r="C55" i="81"/>
  <c r="C56" i="81"/>
  <c r="C57" i="81"/>
  <c r="C58" i="81"/>
  <c r="C59" i="81"/>
  <c r="C60" i="81"/>
  <c r="C61" i="81"/>
  <c r="C62" i="81"/>
  <c r="C63" i="81"/>
  <c r="C64" i="81"/>
  <c r="C65" i="81"/>
  <c r="C66" i="81"/>
  <c r="C67" i="81"/>
  <c r="C68" i="81"/>
  <c r="C69" i="81"/>
  <c r="C70" i="81"/>
  <c r="C71" i="81"/>
  <c r="C72" i="81"/>
  <c r="C73" i="81"/>
  <c r="C6" i="81"/>
  <c r="T74" i="80"/>
  <c r="U74" i="80" s="1"/>
  <c r="R74" i="80"/>
  <c r="S74" i="80" s="1"/>
  <c r="P74" i="80"/>
  <c r="Q74" i="80" s="1"/>
  <c r="N74" i="80"/>
  <c r="O74" i="80" s="1"/>
  <c r="L74" i="80"/>
  <c r="M74" i="80" s="1"/>
  <c r="J74" i="80"/>
  <c r="K74" i="80" s="1"/>
  <c r="H74" i="80"/>
  <c r="I74" i="80" s="1"/>
  <c r="F74" i="80"/>
  <c r="G74" i="80" s="1"/>
  <c r="D74" i="80"/>
  <c r="E74" i="80" s="1"/>
  <c r="B74" i="80"/>
  <c r="C74" i="80" s="1"/>
  <c r="U45" i="80"/>
  <c r="U27" i="80"/>
  <c r="U73" i="80"/>
  <c r="U72" i="80"/>
  <c r="U71" i="80"/>
  <c r="U70" i="80"/>
  <c r="U69" i="80"/>
  <c r="U68" i="80"/>
  <c r="U67" i="80"/>
  <c r="U66" i="80"/>
  <c r="U65" i="80"/>
  <c r="U64" i="80"/>
  <c r="U63" i="80"/>
  <c r="U62" i="80"/>
  <c r="U61" i="80"/>
  <c r="U60" i="80"/>
  <c r="U59" i="80"/>
  <c r="U58" i="80"/>
  <c r="U57" i="80"/>
  <c r="U56" i="80"/>
  <c r="U55" i="80"/>
  <c r="U54" i="80"/>
  <c r="U53" i="80"/>
  <c r="U52" i="80"/>
  <c r="U51" i="80"/>
  <c r="U50" i="80"/>
  <c r="U49" i="80"/>
  <c r="U48" i="80"/>
  <c r="U47" i="80"/>
  <c r="U46" i="80"/>
  <c r="U44" i="80"/>
  <c r="U43" i="80"/>
  <c r="U42" i="80"/>
  <c r="U41" i="80"/>
  <c r="U40" i="80"/>
  <c r="U39" i="80"/>
  <c r="U38" i="80"/>
  <c r="U37" i="80"/>
  <c r="U36" i="80"/>
  <c r="U35" i="80"/>
  <c r="U34" i="80"/>
  <c r="U33" i="80"/>
  <c r="U32" i="80"/>
  <c r="U31" i="80"/>
  <c r="U30" i="80"/>
  <c r="U29" i="80"/>
  <c r="U28" i="80"/>
  <c r="U26" i="80"/>
  <c r="U25" i="80"/>
  <c r="U24" i="80"/>
  <c r="U23" i="80"/>
  <c r="U22" i="80"/>
  <c r="U21" i="80"/>
  <c r="U20" i="80"/>
  <c r="U19" i="80"/>
  <c r="U18" i="80"/>
  <c r="U16" i="80"/>
  <c r="U17" i="80"/>
  <c r="U15" i="80"/>
  <c r="U14" i="80"/>
  <c r="U13" i="80"/>
  <c r="U12" i="80"/>
  <c r="U11" i="80"/>
  <c r="U10" i="80"/>
  <c r="U9" i="80"/>
  <c r="U8" i="80"/>
  <c r="U7" i="80"/>
  <c r="U6" i="80"/>
  <c r="S45" i="80"/>
  <c r="S27" i="80"/>
  <c r="S73" i="80"/>
  <c r="S72" i="80"/>
  <c r="S71" i="80"/>
  <c r="S70" i="80"/>
  <c r="S69" i="80"/>
  <c r="S68" i="80"/>
  <c r="S67" i="80"/>
  <c r="S66" i="80"/>
  <c r="S65" i="80"/>
  <c r="S64" i="80"/>
  <c r="S63" i="80"/>
  <c r="S62" i="80"/>
  <c r="S61" i="80"/>
  <c r="S60" i="80"/>
  <c r="S59" i="80"/>
  <c r="S58" i="80"/>
  <c r="S57" i="80"/>
  <c r="S56" i="80"/>
  <c r="S55" i="80"/>
  <c r="S54" i="80"/>
  <c r="S53" i="80"/>
  <c r="S52" i="80"/>
  <c r="S51" i="80"/>
  <c r="S50" i="80"/>
  <c r="S49" i="80"/>
  <c r="S48" i="80"/>
  <c r="S47" i="80"/>
  <c r="S46" i="80"/>
  <c r="S44" i="80"/>
  <c r="S43" i="80"/>
  <c r="S42" i="80"/>
  <c r="S41" i="80"/>
  <c r="S40" i="80"/>
  <c r="S39" i="80"/>
  <c r="S38" i="80"/>
  <c r="S37" i="80"/>
  <c r="S36" i="80"/>
  <c r="S35" i="80"/>
  <c r="S34" i="80"/>
  <c r="S33" i="80"/>
  <c r="S32" i="80"/>
  <c r="S31" i="80"/>
  <c r="S30" i="80"/>
  <c r="S29" i="80"/>
  <c r="S28" i="80"/>
  <c r="S26" i="80"/>
  <c r="S25" i="80"/>
  <c r="S24" i="80"/>
  <c r="S23" i="80"/>
  <c r="S22" i="80"/>
  <c r="S21" i="80"/>
  <c r="S20" i="80"/>
  <c r="S19" i="80"/>
  <c r="S18" i="80"/>
  <c r="S16" i="80"/>
  <c r="S17" i="80"/>
  <c r="S15" i="80"/>
  <c r="S14" i="80"/>
  <c r="S13" i="80"/>
  <c r="S12" i="80"/>
  <c r="S11" i="80"/>
  <c r="S10" i="80"/>
  <c r="S9" i="80"/>
  <c r="S8" i="80"/>
  <c r="S7" i="80"/>
  <c r="S6" i="80"/>
  <c r="Q45" i="80"/>
  <c r="Q27" i="80"/>
  <c r="Q73" i="80"/>
  <c r="Q72" i="80"/>
  <c r="Q71" i="80"/>
  <c r="Q70" i="80"/>
  <c r="Q69" i="80"/>
  <c r="Q68" i="80"/>
  <c r="Q67" i="80"/>
  <c r="Q66" i="80"/>
  <c r="Q65" i="80"/>
  <c r="Q64" i="80"/>
  <c r="Q63" i="80"/>
  <c r="Q62" i="80"/>
  <c r="Q61" i="80"/>
  <c r="Q60" i="80"/>
  <c r="Q59" i="80"/>
  <c r="Q58" i="80"/>
  <c r="Q57" i="80"/>
  <c r="Q56" i="80"/>
  <c r="Q55" i="80"/>
  <c r="Q54" i="80"/>
  <c r="Q53" i="80"/>
  <c r="Q52" i="80"/>
  <c r="Q51" i="80"/>
  <c r="Q50" i="80"/>
  <c r="Q49" i="80"/>
  <c r="Q48" i="80"/>
  <c r="Q47" i="80"/>
  <c r="Q46" i="80"/>
  <c r="Q44" i="80"/>
  <c r="Q43" i="80"/>
  <c r="Q42" i="80"/>
  <c r="Q41" i="80"/>
  <c r="Q40" i="80"/>
  <c r="Q39" i="80"/>
  <c r="Q38" i="80"/>
  <c r="Q37" i="80"/>
  <c r="Q36" i="80"/>
  <c r="Q35" i="80"/>
  <c r="Q34" i="80"/>
  <c r="Q33" i="80"/>
  <c r="Q32" i="80"/>
  <c r="Q31" i="80"/>
  <c r="Q30" i="80"/>
  <c r="Q29" i="80"/>
  <c r="Q28" i="80"/>
  <c r="Q26" i="80"/>
  <c r="Q25" i="80"/>
  <c r="Q24" i="80"/>
  <c r="Q23" i="80"/>
  <c r="Q22" i="80"/>
  <c r="Q21" i="80"/>
  <c r="Q20" i="80"/>
  <c r="Q19" i="80"/>
  <c r="Q18" i="80"/>
  <c r="Q16" i="80"/>
  <c r="Q17" i="80"/>
  <c r="Q15" i="80"/>
  <c r="Q14" i="80"/>
  <c r="Q13" i="80"/>
  <c r="Q12" i="80"/>
  <c r="Q11" i="80"/>
  <c r="Q10" i="80"/>
  <c r="Q9" i="80"/>
  <c r="Q8" i="80"/>
  <c r="Q7" i="80"/>
  <c r="Q6" i="80"/>
  <c r="O45" i="80"/>
  <c r="O27" i="80"/>
  <c r="O73" i="80"/>
  <c r="O72" i="80"/>
  <c r="O71" i="80"/>
  <c r="O70" i="80"/>
  <c r="O69" i="80"/>
  <c r="O68" i="80"/>
  <c r="O67" i="80"/>
  <c r="O66" i="80"/>
  <c r="O65" i="80"/>
  <c r="O64" i="80"/>
  <c r="O63" i="80"/>
  <c r="O62" i="80"/>
  <c r="O61" i="80"/>
  <c r="O60" i="80"/>
  <c r="O59" i="80"/>
  <c r="O58" i="80"/>
  <c r="O57" i="80"/>
  <c r="O56" i="80"/>
  <c r="O55" i="80"/>
  <c r="O54" i="80"/>
  <c r="O53" i="80"/>
  <c r="O52" i="80"/>
  <c r="O51" i="80"/>
  <c r="O50" i="80"/>
  <c r="O49" i="80"/>
  <c r="O48" i="80"/>
  <c r="O47" i="80"/>
  <c r="O46" i="80"/>
  <c r="O44" i="80"/>
  <c r="O43" i="80"/>
  <c r="O42" i="80"/>
  <c r="O41" i="80"/>
  <c r="O40" i="80"/>
  <c r="O39" i="80"/>
  <c r="O38" i="80"/>
  <c r="O37" i="80"/>
  <c r="O36" i="80"/>
  <c r="O35" i="80"/>
  <c r="O34" i="80"/>
  <c r="O33" i="80"/>
  <c r="O32" i="80"/>
  <c r="O31" i="80"/>
  <c r="O30" i="80"/>
  <c r="O29" i="80"/>
  <c r="O28" i="80"/>
  <c r="O26" i="80"/>
  <c r="O25" i="80"/>
  <c r="O24" i="80"/>
  <c r="O23" i="80"/>
  <c r="O22" i="80"/>
  <c r="O21" i="80"/>
  <c r="O20" i="80"/>
  <c r="O19" i="80"/>
  <c r="O18" i="80"/>
  <c r="O16" i="80"/>
  <c r="O17" i="80"/>
  <c r="O15" i="80"/>
  <c r="O14" i="80"/>
  <c r="O13" i="80"/>
  <c r="O12" i="80"/>
  <c r="O11" i="80"/>
  <c r="O10" i="80"/>
  <c r="O9" i="80"/>
  <c r="O8" i="80"/>
  <c r="O7" i="80"/>
  <c r="O6" i="80"/>
  <c r="M45" i="80"/>
  <c r="M27" i="80"/>
  <c r="M73" i="80"/>
  <c r="M72" i="80"/>
  <c r="M71" i="80"/>
  <c r="M70" i="80"/>
  <c r="M69" i="80"/>
  <c r="M68" i="80"/>
  <c r="M67" i="80"/>
  <c r="M66" i="80"/>
  <c r="M65" i="80"/>
  <c r="M64" i="80"/>
  <c r="M63" i="80"/>
  <c r="M62" i="80"/>
  <c r="M61" i="80"/>
  <c r="M60" i="80"/>
  <c r="M59" i="80"/>
  <c r="M58" i="80"/>
  <c r="M57" i="80"/>
  <c r="M56" i="80"/>
  <c r="M55" i="80"/>
  <c r="M54" i="80"/>
  <c r="M53" i="80"/>
  <c r="M52" i="80"/>
  <c r="M51" i="80"/>
  <c r="M50" i="80"/>
  <c r="M49" i="80"/>
  <c r="M48" i="80"/>
  <c r="M47" i="80"/>
  <c r="M46" i="80"/>
  <c r="M44" i="80"/>
  <c r="M43" i="80"/>
  <c r="M42" i="80"/>
  <c r="M41" i="80"/>
  <c r="M40" i="80"/>
  <c r="M39" i="80"/>
  <c r="M38" i="80"/>
  <c r="M37" i="80"/>
  <c r="M36" i="80"/>
  <c r="M35" i="80"/>
  <c r="M34" i="80"/>
  <c r="M33" i="80"/>
  <c r="M32" i="80"/>
  <c r="M31" i="80"/>
  <c r="M30" i="80"/>
  <c r="M29" i="80"/>
  <c r="M28" i="80"/>
  <c r="M26" i="80"/>
  <c r="M25" i="80"/>
  <c r="M24" i="80"/>
  <c r="M23" i="80"/>
  <c r="M22" i="80"/>
  <c r="M21" i="80"/>
  <c r="M20" i="80"/>
  <c r="M19" i="80"/>
  <c r="M18" i="80"/>
  <c r="M16" i="80"/>
  <c r="M17" i="80"/>
  <c r="M15" i="80"/>
  <c r="M14" i="80"/>
  <c r="M13" i="80"/>
  <c r="M12" i="80"/>
  <c r="M11" i="80"/>
  <c r="M10" i="80"/>
  <c r="M9" i="80"/>
  <c r="M8" i="80"/>
  <c r="M7" i="80"/>
  <c r="M6" i="80"/>
  <c r="K45" i="80"/>
  <c r="K27" i="80"/>
  <c r="K73" i="80"/>
  <c r="K72" i="80"/>
  <c r="K71" i="80"/>
  <c r="K70" i="80"/>
  <c r="K69" i="80"/>
  <c r="K68" i="80"/>
  <c r="K67" i="80"/>
  <c r="K66" i="80"/>
  <c r="K65" i="80"/>
  <c r="K64" i="80"/>
  <c r="K63" i="80"/>
  <c r="K62" i="80"/>
  <c r="K61" i="80"/>
  <c r="K60" i="80"/>
  <c r="K59" i="80"/>
  <c r="K58" i="80"/>
  <c r="K57" i="80"/>
  <c r="K56" i="80"/>
  <c r="K55" i="80"/>
  <c r="K54" i="80"/>
  <c r="K53" i="80"/>
  <c r="K52" i="80"/>
  <c r="K51" i="80"/>
  <c r="K50" i="80"/>
  <c r="K49" i="80"/>
  <c r="K48" i="80"/>
  <c r="K47" i="80"/>
  <c r="K46" i="80"/>
  <c r="K44" i="80"/>
  <c r="K43" i="80"/>
  <c r="K42" i="80"/>
  <c r="K41" i="80"/>
  <c r="K40" i="80"/>
  <c r="K39" i="80"/>
  <c r="K38" i="80"/>
  <c r="K37" i="80"/>
  <c r="K36" i="80"/>
  <c r="K35" i="80"/>
  <c r="K34" i="80"/>
  <c r="K33" i="80"/>
  <c r="K32" i="80"/>
  <c r="K31" i="80"/>
  <c r="K30" i="80"/>
  <c r="K29" i="80"/>
  <c r="K28" i="80"/>
  <c r="K26" i="80"/>
  <c r="K25" i="80"/>
  <c r="K24" i="80"/>
  <c r="K23" i="80"/>
  <c r="K22" i="80"/>
  <c r="K21" i="80"/>
  <c r="K20" i="80"/>
  <c r="K19" i="80"/>
  <c r="K18" i="80"/>
  <c r="K16" i="80"/>
  <c r="K17" i="80"/>
  <c r="K15" i="80"/>
  <c r="K14" i="80"/>
  <c r="K13" i="80"/>
  <c r="K12" i="80"/>
  <c r="K11" i="80"/>
  <c r="K10" i="80"/>
  <c r="K9" i="80"/>
  <c r="K8" i="80"/>
  <c r="K7" i="80"/>
  <c r="K6" i="80"/>
  <c r="I45" i="80"/>
  <c r="I27" i="80"/>
  <c r="I73" i="80"/>
  <c r="I72" i="80"/>
  <c r="I71" i="80"/>
  <c r="I70" i="80"/>
  <c r="I69" i="80"/>
  <c r="I68" i="80"/>
  <c r="I67" i="80"/>
  <c r="I66" i="80"/>
  <c r="I65" i="80"/>
  <c r="I64" i="80"/>
  <c r="I63" i="80"/>
  <c r="I62" i="80"/>
  <c r="I61" i="80"/>
  <c r="I60" i="80"/>
  <c r="I59" i="80"/>
  <c r="I58" i="80"/>
  <c r="I57" i="80"/>
  <c r="I56" i="80"/>
  <c r="I55" i="80"/>
  <c r="I54" i="80"/>
  <c r="I53" i="80"/>
  <c r="I52" i="80"/>
  <c r="I51" i="80"/>
  <c r="I50" i="80"/>
  <c r="I49" i="80"/>
  <c r="I48" i="80"/>
  <c r="I47" i="80"/>
  <c r="I46" i="80"/>
  <c r="I44" i="80"/>
  <c r="I43" i="80"/>
  <c r="I42" i="80"/>
  <c r="I41" i="80"/>
  <c r="I40" i="80"/>
  <c r="I39" i="80"/>
  <c r="I38" i="80"/>
  <c r="I37" i="80"/>
  <c r="I36" i="80"/>
  <c r="I35" i="80"/>
  <c r="I34" i="80"/>
  <c r="I33" i="80"/>
  <c r="I32" i="80"/>
  <c r="I31" i="80"/>
  <c r="I30" i="80"/>
  <c r="I29" i="80"/>
  <c r="I28" i="80"/>
  <c r="I26" i="80"/>
  <c r="I25" i="80"/>
  <c r="I24" i="80"/>
  <c r="I23" i="80"/>
  <c r="I22" i="80"/>
  <c r="I21" i="80"/>
  <c r="I20" i="80"/>
  <c r="I19" i="80"/>
  <c r="I18" i="80"/>
  <c r="I16" i="80"/>
  <c r="I17" i="80"/>
  <c r="I15" i="80"/>
  <c r="I14" i="80"/>
  <c r="I13" i="80"/>
  <c r="I12" i="80"/>
  <c r="I11" i="80"/>
  <c r="I10" i="80"/>
  <c r="I9" i="80"/>
  <c r="I8" i="80"/>
  <c r="I7" i="80"/>
  <c r="I6" i="80"/>
  <c r="G45" i="80"/>
  <c r="G27" i="80"/>
  <c r="G73" i="80"/>
  <c r="G72" i="80"/>
  <c r="G71" i="80"/>
  <c r="G70" i="80"/>
  <c r="G69" i="80"/>
  <c r="G68" i="80"/>
  <c r="G67" i="80"/>
  <c r="G66" i="80"/>
  <c r="G65" i="80"/>
  <c r="G64" i="80"/>
  <c r="G63" i="80"/>
  <c r="G62" i="80"/>
  <c r="G61" i="80"/>
  <c r="G60" i="80"/>
  <c r="G59" i="80"/>
  <c r="G58" i="80"/>
  <c r="G57" i="80"/>
  <c r="G56" i="80"/>
  <c r="G55" i="80"/>
  <c r="G54" i="80"/>
  <c r="G53" i="80"/>
  <c r="G52" i="80"/>
  <c r="G51" i="80"/>
  <c r="G50" i="80"/>
  <c r="G49" i="80"/>
  <c r="G48" i="80"/>
  <c r="G47" i="80"/>
  <c r="G46" i="80"/>
  <c r="G44" i="80"/>
  <c r="G43" i="80"/>
  <c r="G42" i="80"/>
  <c r="G41" i="80"/>
  <c r="G40" i="80"/>
  <c r="G39" i="80"/>
  <c r="G38" i="80"/>
  <c r="G37" i="80"/>
  <c r="G36" i="80"/>
  <c r="G35" i="80"/>
  <c r="G34" i="80"/>
  <c r="G33" i="80"/>
  <c r="G32" i="80"/>
  <c r="G31" i="80"/>
  <c r="G30" i="80"/>
  <c r="G29" i="80"/>
  <c r="G28" i="80"/>
  <c r="G26" i="80"/>
  <c r="G25" i="80"/>
  <c r="G24" i="80"/>
  <c r="G23" i="80"/>
  <c r="G22" i="80"/>
  <c r="G21" i="80"/>
  <c r="G20" i="80"/>
  <c r="G19" i="80"/>
  <c r="G18" i="80"/>
  <c r="G16" i="80"/>
  <c r="G17" i="80"/>
  <c r="G15" i="80"/>
  <c r="G14" i="80"/>
  <c r="G13" i="80"/>
  <c r="G12" i="80"/>
  <c r="G11" i="80"/>
  <c r="G10" i="80"/>
  <c r="G9" i="80"/>
  <c r="G8" i="80"/>
  <c r="G7" i="80"/>
  <c r="G6" i="80"/>
  <c r="E45" i="80"/>
  <c r="E27" i="80"/>
  <c r="E73" i="80"/>
  <c r="E72" i="80"/>
  <c r="E71" i="80"/>
  <c r="E70" i="80"/>
  <c r="E69" i="80"/>
  <c r="E68" i="80"/>
  <c r="E67" i="80"/>
  <c r="E66" i="80"/>
  <c r="E65" i="80"/>
  <c r="E64" i="80"/>
  <c r="E63" i="80"/>
  <c r="E62" i="80"/>
  <c r="E61" i="80"/>
  <c r="E60" i="80"/>
  <c r="E59" i="80"/>
  <c r="E58" i="80"/>
  <c r="E57" i="80"/>
  <c r="E56" i="80"/>
  <c r="E55" i="80"/>
  <c r="E54" i="80"/>
  <c r="E53" i="80"/>
  <c r="E52" i="80"/>
  <c r="E51" i="80"/>
  <c r="E50" i="80"/>
  <c r="E49" i="80"/>
  <c r="E48" i="80"/>
  <c r="E47" i="80"/>
  <c r="E46" i="80"/>
  <c r="E44" i="80"/>
  <c r="E43" i="80"/>
  <c r="E42" i="80"/>
  <c r="E41" i="80"/>
  <c r="E40" i="80"/>
  <c r="E39" i="80"/>
  <c r="E38" i="80"/>
  <c r="E37" i="80"/>
  <c r="E36" i="80"/>
  <c r="E35" i="80"/>
  <c r="E34" i="80"/>
  <c r="E33" i="80"/>
  <c r="E32" i="80"/>
  <c r="E31" i="80"/>
  <c r="E30" i="80"/>
  <c r="E29" i="80"/>
  <c r="E28" i="80"/>
  <c r="E26" i="80"/>
  <c r="E25" i="80"/>
  <c r="E24" i="80"/>
  <c r="E23" i="80"/>
  <c r="E22" i="80"/>
  <c r="E21" i="80"/>
  <c r="E20" i="80"/>
  <c r="E19" i="80"/>
  <c r="E18" i="80"/>
  <c r="E16" i="80"/>
  <c r="E17" i="80"/>
  <c r="E15" i="80"/>
  <c r="E14" i="80"/>
  <c r="E13" i="80"/>
  <c r="E12" i="80"/>
  <c r="E11" i="80"/>
  <c r="E10" i="80"/>
  <c r="E9" i="80"/>
  <c r="E8" i="80"/>
  <c r="E7" i="80"/>
  <c r="E6" i="80"/>
  <c r="C7" i="80"/>
  <c r="C8" i="80"/>
  <c r="C9" i="80"/>
  <c r="C10" i="80"/>
  <c r="C11" i="80"/>
  <c r="C12" i="80"/>
  <c r="C13" i="80"/>
  <c r="C14" i="80"/>
  <c r="C15" i="80"/>
  <c r="C17" i="80"/>
  <c r="C16" i="80"/>
  <c r="C18" i="80"/>
  <c r="C19" i="80"/>
  <c r="C20" i="80"/>
  <c r="C21" i="80"/>
  <c r="C22" i="80"/>
  <c r="C23" i="80"/>
  <c r="C24" i="80"/>
  <c r="C25" i="80"/>
  <c r="C26" i="80"/>
  <c r="C28" i="80"/>
  <c r="C29" i="80"/>
  <c r="C30" i="80"/>
  <c r="C31" i="80"/>
  <c r="C32" i="80"/>
  <c r="C33" i="80"/>
  <c r="C34" i="80"/>
  <c r="C35" i="80"/>
  <c r="C36" i="80"/>
  <c r="C37" i="80"/>
  <c r="C38" i="80"/>
  <c r="C39" i="80"/>
  <c r="C40" i="80"/>
  <c r="C41" i="80"/>
  <c r="C42" i="80"/>
  <c r="C43" i="80"/>
  <c r="C44" i="80"/>
  <c r="C46" i="80"/>
  <c r="C47" i="80"/>
  <c r="C48" i="80"/>
  <c r="C49" i="80"/>
  <c r="C50" i="80"/>
  <c r="C51" i="80"/>
  <c r="C52" i="80"/>
  <c r="C53" i="80"/>
  <c r="C54" i="80"/>
  <c r="C55" i="80"/>
  <c r="C56" i="80"/>
  <c r="C57" i="80"/>
  <c r="C58" i="80"/>
  <c r="C59" i="80"/>
  <c r="C60" i="80"/>
  <c r="C61" i="80"/>
  <c r="C62" i="80"/>
  <c r="C63" i="80"/>
  <c r="C64" i="80"/>
  <c r="C65" i="80"/>
  <c r="C66" i="80"/>
  <c r="C67" i="80"/>
  <c r="C68" i="80"/>
  <c r="C69" i="80"/>
  <c r="C70" i="80"/>
  <c r="C71" i="80"/>
  <c r="C72" i="80"/>
  <c r="C73" i="80"/>
  <c r="C27" i="80"/>
  <c r="C45" i="80"/>
  <c r="C6" i="80"/>
  <c r="C10" i="43" l="1"/>
  <c r="M15" i="44"/>
  <c r="E19" i="44"/>
  <c r="F26" i="49"/>
  <c r="C19" i="44"/>
  <c r="H29" i="49"/>
  <c r="D13" i="44"/>
  <c r="D19" i="44"/>
  <c r="C11" i="44"/>
  <c r="D17" i="44"/>
  <c r="U5" i="82"/>
  <c r="S5" i="82"/>
  <c r="O5" i="82"/>
  <c r="I5" i="82"/>
  <c r="M5" i="82"/>
  <c r="C5" i="82"/>
  <c r="K5" i="82"/>
  <c r="G5" i="82"/>
  <c r="E5" i="82"/>
  <c r="U5" i="81"/>
  <c r="S5" i="81"/>
  <c r="O5" i="81"/>
  <c r="Q5" i="81"/>
  <c r="I5" i="81"/>
  <c r="M5" i="81"/>
  <c r="C5" i="81"/>
  <c r="G5" i="81"/>
  <c r="K5" i="81"/>
  <c r="M5" i="80"/>
  <c r="Q5" i="82"/>
  <c r="E5" i="81"/>
  <c r="O5" i="80"/>
  <c r="Q15" i="44"/>
  <c r="C17" i="44"/>
  <c r="F24" i="49"/>
  <c r="F30" i="49"/>
  <c r="E5" i="80"/>
  <c r="E9" i="44"/>
  <c r="K5" i="80"/>
  <c r="U5" i="80"/>
  <c r="D5" i="44"/>
  <c r="D7" i="44"/>
  <c r="E7" i="44"/>
  <c r="D11" i="44"/>
  <c r="C13" i="44"/>
  <c r="C14" i="44"/>
  <c r="X15" i="44" s="1"/>
  <c r="Y15" i="44"/>
  <c r="D21" i="44"/>
  <c r="E21" i="44"/>
  <c r="I5" i="80"/>
  <c r="H25" i="49"/>
  <c r="F28" i="49"/>
  <c r="G5" i="80"/>
  <c r="S5" i="80"/>
  <c r="E5" i="44"/>
  <c r="E4" i="50"/>
  <c r="Q5" i="80"/>
  <c r="O5" i="43"/>
  <c r="I10" i="43"/>
  <c r="C5" i="44"/>
  <c r="C9" i="44"/>
  <c r="C21" i="44"/>
  <c r="I4" i="50"/>
  <c r="F23" i="49"/>
  <c r="F27" i="49"/>
  <c r="J15" i="44"/>
  <c r="N15" i="44"/>
  <c r="V15" i="44"/>
  <c r="Z15" i="44"/>
  <c r="G15" i="44"/>
  <c r="K15" i="44"/>
  <c r="S15" i="44"/>
  <c r="W15" i="44"/>
  <c r="H15" i="44"/>
  <c r="C5" i="80"/>
  <c r="K15" i="26"/>
  <c r="F15" i="26"/>
  <c r="I15" i="26" s="1"/>
  <c r="B15" i="26"/>
  <c r="L15" i="26" s="1"/>
  <c r="F14" i="26"/>
  <c r="B14" i="26"/>
  <c r="L14" i="26" s="1"/>
  <c r="K13" i="26"/>
  <c r="I13" i="26"/>
  <c r="F13" i="26"/>
  <c r="B13" i="26"/>
  <c r="L13" i="26" s="1"/>
  <c r="F12" i="26"/>
  <c r="K12" i="26" s="1"/>
  <c r="B12" i="26"/>
  <c r="F11" i="26"/>
  <c r="I11" i="26" s="1"/>
  <c r="B11" i="26"/>
  <c r="K10" i="26"/>
  <c r="I10" i="26"/>
  <c r="F10" i="26"/>
  <c r="B10" i="26"/>
  <c r="L10" i="26" s="1"/>
  <c r="F9" i="26"/>
  <c r="K9" i="26" s="1"/>
  <c r="B9" i="26"/>
  <c r="L9" i="26" s="1"/>
  <c r="F8" i="26"/>
  <c r="K8" i="26" s="1"/>
  <c r="B8" i="26"/>
  <c r="C8" i="26" s="1"/>
  <c r="F7" i="26"/>
  <c r="I7" i="26" s="1"/>
  <c r="B7" i="26"/>
  <c r="L7" i="26" s="1"/>
  <c r="G14" i="26" l="1"/>
  <c r="G13" i="26"/>
  <c r="C7" i="26"/>
  <c r="I9" i="26"/>
  <c r="C15" i="26"/>
  <c r="L8" i="26"/>
  <c r="C11" i="26"/>
  <c r="K7" i="26"/>
  <c r="L11" i="26"/>
  <c r="K14" i="26"/>
  <c r="L15" i="44"/>
  <c r="G9" i="26"/>
  <c r="C12" i="26"/>
  <c r="E15" i="44"/>
  <c r="I15" i="44"/>
  <c r="L12" i="26"/>
  <c r="U15" i="44"/>
  <c r="R15" i="44"/>
  <c r="O15" i="44"/>
  <c r="F15" i="44"/>
  <c r="C15" i="44" s="1"/>
  <c r="G10" i="26"/>
  <c r="K11" i="26"/>
  <c r="I14" i="26"/>
  <c r="D15" i="44"/>
  <c r="G8" i="26"/>
  <c r="C10" i="26"/>
  <c r="G12" i="26"/>
  <c r="C14" i="26"/>
  <c r="G7" i="26"/>
  <c r="I8" i="26"/>
  <c r="C9" i="26"/>
  <c r="G11" i="26"/>
  <c r="I12" i="26"/>
  <c r="C13" i="26"/>
  <c r="G15" i="26"/>
  <c r="V16" i="71"/>
  <c r="V15" i="71"/>
  <c r="V14" i="71"/>
  <c r="V13" i="71"/>
  <c r="V12" i="71"/>
  <c r="V11" i="71"/>
  <c r="V10" i="71"/>
  <c r="V9" i="71"/>
  <c r="V8" i="71"/>
  <c r="C17" i="20"/>
  <c r="E17" i="20" s="1"/>
  <c r="E16" i="20"/>
  <c r="E15" i="20"/>
  <c r="E14" i="20"/>
  <c r="E13" i="20"/>
  <c r="E12" i="20"/>
  <c r="E11" i="20"/>
  <c r="E10" i="20"/>
  <c r="E9" i="20"/>
  <c r="J27" i="19"/>
  <c r="F13" i="18"/>
  <c r="B13" i="18"/>
  <c r="F12" i="18"/>
  <c r="B12" i="18"/>
  <c r="F11" i="18"/>
  <c r="B11" i="18"/>
  <c r="G11" i="18" s="1"/>
  <c r="F10" i="18"/>
  <c r="B10" i="18"/>
  <c r="F9" i="18"/>
  <c r="B9" i="18"/>
  <c r="F8" i="18"/>
  <c r="B8" i="18"/>
  <c r="F7" i="18"/>
  <c r="B7" i="18"/>
  <c r="F6" i="18"/>
  <c r="B6" i="18"/>
  <c r="F5" i="18"/>
  <c r="B5" i="18"/>
  <c r="G54" i="15"/>
  <c r="K55" i="15"/>
  <c r="K54" i="15"/>
  <c r="K53" i="15"/>
  <c r="K52" i="15"/>
  <c r="K51" i="15"/>
  <c r="K50" i="15"/>
  <c r="K49" i="15"/>
  <c r="K48" i="15"/>
  <c r="K47" i="15"/>
  <c r="K46" i="15"/>
  <c r="K45" i="15"/>
  <c r="K44" i="15"/>
  <c r="K43" i="15"/>
  <c r="K42" i="15"/>
  <c r="K41" i="15"/>
  <c r="K40" i="15"/>
  <c r="K39" i="15"/>
  <c r="K38" i="15"/>
  <c r="K37" i="15"/>
  <c r="K36" i="15"/>
  <c r="K35" i="15"/>
  <c r="K34" i="15"/>
  <c r="K33" i="15"/>
  <c r="K32" i="15"/>
  <c r="K31" i="15"/>
  <c r="K30" i="15"/>
  <c r="K29" i="15"/>
  <c r="K28" i="15"/>
  <c r="K27" i="15"/>
  <c r="K26" i="15"/>
  <c r="K25" i="15"/>
  <c r="K24" i="15"/>
  <c r="K23" i="15"/>
  <c r="K22" i="15"/>
  <c r="K21" i="15"/>
  <c r="K20" i="15"/>
  <c r="K19" i="15"/>
  <c r="K18" i="15"/>
  <c r="K17" i="15"/>
  <c r="K16" i="15"/>
  <c r="K15" i="15"/>
  <c r="K14" i="15"/>
  <c r="K13" i="15"/>
  <c r="K12" i="15"/>
  <c r="K11" i="15"/>
  <c r="K10" i="15"/>
  <c r="K9" i="15"/>
  <c r="K8" i="15"/>
  <c r="K7" i="15"/>
  <c r="K6" i="15"/>
  <c r="K5" i="15"/>
  <c r="I55" i="15"/>
  <c r="I54" i="15"/>
  <c r="I53" i="15"/>
  <c r="I52" i="15"/>
  <c r="I51" i="15"/>
  <c r="I50" i="15"/>
  <c r="I49" i="15"/>
  <c r="I48" i="15"/>
  <c r="I47" i="15"/>
  <c r="I46" i="15"/>
  <c r="I45" i="15"/>
  <c r="I44" i="15"/>
  <c r="I43" i="15"/>
  <c r="I42" i="15"/>
  <c r="I41" i="15"/>
  <c r="I40" i="15"/>
  <c r="I39" i="15"/>
  <c r="I38" i="15"/>
  <c r="I37" i="15"/>
  <c r="I36" i="15"/>
  <c r="I35" i="15"/>
  <c r="I34" i="15"/>
  <c r="I33" i="15"/>
  <c r="I32" i="15"/>
  <c r="I31" i="15"/>
  <c r="I30" i="15"/>
  <c r="I29" i="15"/>
  <c r="I28" i="15"/>
  <c r="I27" i="15"/>
  <c r="I26" i="15"/>
  <c r="I25" i="15"/>
  <c r="I24" i="15"/>
  <c r="I23" i="15"/>
  <c r="I22" i="15"/>
  <c r="I21" i="15"/>
  <c r="I20" i="15"/>
  <c r="I19" i="15"/>
  <c r="I18" i="15"/>
  <c r="I17" i="15"/>
  <c r="I16" i="15"/>
  <c r="I15" i="15"/>
  <c r="I14" i="15"/>
  <c r="I13" i="15"/>
  <c r="I12" i="15"/>
  <c r="I11" i="15"/>
  <c r="I10" i="15"/>
  <c r="I9" i="15"/>
  <c r="I8" i="15"/>
  <c r="I7" i="15"/>
  <c r="I6" i="15"/>
  <c r="I5" i="15"/>
  <c r="G55" i="15"/>
  <c r="G53" i="15"/>
  <c r="G52" i="15"/>
  <c r="G51" i="15"/>
  <c r="G49" i="15"/>
  <c r="G48" i="15"/>
  <c r="G47" i="15"/>
  <c r="G46" i="15"/>
  <c r="G45" i="15"/>
  <c r="G44" i="15"/>
  <c r="G43" i="15"/>
  <c r="G42" i="15"/>
  <c r="G41" i="15"/>
  <c r="G40" i="15"/>
  <c r="G39" i="15"/>
  <c r="G38" i="15"/>
  <c r="G37" i="15"/>
  <c r="G36" i="15"/>
  <c r="G35" i="15"/>
  <c r="G34" i="15"/>
  <c r="G33" i="15"/>
  <c r="G32" i="15"/>
  <c r="G31" i="15"/>
  <c r="G30" i="15"/>
  <c r="G29" i="15"/>
  <c r="G28" i="15"/>
  <c r="G27" i="15"/>
  <c r="G26" i="15"/>
  <c r="G25" i="15"/>
  <c r="G24" i="15"/>
  <c r="G23" i="15"/>
  <c r="G22" i="15"/>
  <c r="G21" i="15"/>
  <c r="G20" i="15"/>
  <c r="G19" i="15"/>
  <c r="G18" i="15"/>
  <c r="G17" i="15"/>
  <c r="G16" i="15"/>
  <c r="G15" i="15"/>
  <c r="G14" i="15"/>
  <c r="G13" i="15"/>
  <c r="G12" i="15"/>
  <c r="G11" i="15"/>
  <c r="G10" i="15"/>
  <c r="G9" i="15"/>
  <c r="G8" i="15"/>
  <c r="G7" i="15"/>
  <c r="G6" i="15"/>
  <c r="G5" i="15"/>
  <c r="E55" i="15"/>
  <c r="E54" i="15"/>
  <c r="E53" i="15"/>
  <c r="E52" i="15"/>
  <c r="E51" i="15"/>
  <c r="E50" i="15"/>
  <c r="E49" i="15"/>
  <c r="E48" i="15"/>
  <c r="E47" i="15"/>
  <c r="E46" i="15"/>
  <c r="E45" i="15"/>
  <c r="E44"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8" i="15"/>
  <c r="E7" i="15"/>
  <c r="E6" i="15"/>
  <c r="E5" i="15"/>
  <c r="C6" i="15"/>
  <c r="C7" i="15"/>
  <c r="C8" i="15"/>
  <c r="C9" i="15"/>
  <c r="C10" i="15"/>
  <c r="C11" i="15"/>
  <c r="C12" i="15"/>
  <c r="C13" i="15"/>
  <c r="C14" i="15"/>
  <c r="C15" i="15"/>
  <c r="C16" i="15"/>
  <c r="C17" i="15"/>
  <c r="C18" i="15"/>
  <c r="C19" i="15"/>
  <c r="C20" i="15"/>
  <c r="C21" i="15"/>
  <c r="C22" i="15"/>
  <c r="C23" i="15"/>
  <c r="C24" i="15"/>
  <c r="C25" i="15"/>
  <c r="C26" i="15"/>
  <c r="C27" i="15"/>
  <c r="C28" i="15"/>
  <c r="C29" i="15"/>
  <c r="C30" i="15"/>
  <c r="C31" i="15"/>
  <c r="C32" i="15"/>
  <c r="C33" i="15"/>
  <c r="C34" i="15"/>
  <c r="C35" i="15"/>
  <c r="C36" i="15"/>
  <c r="C37" i="15"/>
  <c r="C38" i="15"/>
  <c r="C39" i="15"/>
  <c r="C40" i="15"/>
  <c r="C41" i="15"/>
  <c r="C42" i="15"/>
  <c r="C43" i="15"/>
  <c r="C44" i="15"/>
  <c r="C45" i="15"/>
  <c r="C46" i="15"/>
  <c r="C47" i="15"/>
  <c r="C48" i="15"/>
  <c r="C49" i="15"/>
  <c r="C50" i="15"/>
  <c r="C51" i="15"/>
  <c r="C52" i="15"/>
  <c r="C53" i="15"/>
  <c r="C54" i="15"/>
  <c r="C5" i="15"/>
  <c r="B55" i="15"/>
  <c r="C55" i="15" s="1"/>
  <c r="E4" i="15" l="1"/>
  <c r="I4" i="15"/>
  <c r="G5" i="18"/>
  <c r="G9" i="18"/>
  <c r="C4" i="15"/>
  <c r="G13" i="18"/>
  <c r="G6" i="18"/>
  <c r="G8" i="18"/>
  <c r="G7" i="18"/>
  <c r="G10" i="18"/>
  <c r="G12" i="18"/>
  <c r="N28" i="19"/>
  <c r="M28" i="19"/>
  <c r="K28" i="19"/>
  <c r="L28" i="19"/>
  <c r="G50" i="15"/>
  <c r="G4" i="15" s="1"/>
  <c r="AJ25" i="77"/>
  <c r="AJ30" i="77"/>
  <c r="AJ17" i="77"/>
  <c r="AJ22" i="77"/>
  <c r="AJ34" i="77"/>
  <c r="AJ13" i="77"/>
  <c r="AJ27" i="77"/>
  <c r="AJ31" i="77"/>
  <c r="AJ11" i="77"/>
  <c r="AJ7" i="77"/>
  <c r="AJ32" i="77"/>
  <c r="AJ43" i="77"/>
  <c r="AJ37" i="77"/>
  <c r="AJ42" i="77"/>
  <c r="AJ10" i="77"/>
  <c r="AJ9" i="77"/>
  <c r="AJ24" i="77"/>
  <c r="AJ26" i="77"/>
  <c r="AJ12" i="77"/>
  <c r="AJ15" i="77"/>
  <c r="AJ21" i="77"/>
  <c r="AJ29" i="77"/>
  <c r="AJ8" i="77"/>
  <c r="AJ16" i="77"/>
  <c r="AJ38" i="77"/>
  <c r="AJ39" i="77"/>
  <c r="AJ6" i="77"/>
  <c r="AJ36" i="77"/>
  <c r="AJ35" i="77"/>
  <c r="AJ20" i="77"/>
  <c r="AJ41" i="77"/>
  <c r="AJ18" i="77"/>
  <c r="AJ14" i="77"/>
  <c r="AJ40" i="77"/>
  <c r="AJ19" i="77"/>
  <c r="AJ28" i="77"/>
  <c r="AJ33" i="77"/>
  <c r="AJ23" i="77"/>
  <c r="AJ5" i="77"/>
  <c r="AC25" i="77"/>
  <c r="AC30" i="77"/>
  <c r="AC17" i="77"/>
  <c r="AC22" i="77"/>
  <c r="AC34" i="77"/>
  <c r="AC13" i="77"/>
  <c r="AC27" i="77"/>
  <c r="AC31" i="77"/>
  <c r="AC11" i="77"/>
  <c r="AC7" i="77"/>
  <c r="AC43" i="77"/>
  <c r="AC37" i="77"/>
  <c r="AC42" i="77"/>
  <c r="AC10" i="77"/>
  <c r="AC9" i="77"/>
  <c r="AC24" i="77"/>
  <c r="AC26" i="77"/>
  <c r="AC12" i="77"/>
  <c r="AC15" i="77"/>
  <c r="AC21" i="77"/>
  <c r="AC29" i="77"/>
  <c r="AC8" i="77"/>
  <c r="AC16" i="77"/>
  <c r="AC38" i="77"/>
  <c r="AC39" i="77"/>
  <c r="AC6" i="77"/>
  <c r="AC36" i="77"/>
  <c r="AC35" i="77"/>
  <c r="AC20" i="77"/>
  <c r="AC41" i="77"/>
  <c r="AC18" i="77"/>
  <c r="AC14" i="77"/>
  <c r="AC40" i="77"/>
  <c r="AC19" i="77"/>
  <c r="AC28" i="77"/>
  <c r="AC33" i="77"/>
  <c r="AC23" i="77"/>
  <c r="AC5" i="77"/>
  <c r="V25" i="77"/>
  <c r="V30" i="77"/>
  <c r="V17" i="77"/>
  <c r="V22" i="77"/>
  <c r="V34" i="77"/>
  <c r="V13" i="77"/>
  <c r="V27" i="77"/>
  <c r="V31" i="77"/>
  <c r="V11" i="77"/>
  <c r="V7" i="77"/>
  <c r="V32" i="77"/>
  <c r="V43" i="77"/>
  <c r="V37" i="77"/>
  <c r="V42" i="77"/>
  <c r="V10" i="77"/>
  <c r="V9" i="77"/>
  <c r="V24" i="77"/>
  <c r="V26" i="77"/>
  <c r="V12" i="77"/>
  <c r="V15" i="77"/>
  <c r="V21" i="77"/>
  <c r="V29" i="77"/>
  <c r="V8" i="77"/>
  <c r="V16" i="77"/>
  <c r="V38" i="77"/>
  <c r="V39" i="77"/>
  <c r="V6" i="77"/>
  <c r="V36" i="77"/>
  <c r="V35" i="77"/>
  <c r="V20" i="77"/>
  <c r="V41" i="77"/>
  <c r="V18" i="77"/>
  <c r="V14" i="77"/>
  <c r="V40" i="77"/>
  <c r="V19" i="77"/>
  <c r="V28" i="77"/>
  <c r="V33" i="77"/>
  <c r="V23" i="77"/>
  <c r="V5" i="77"/>
  <c r="O25" i="77"/>
  <c r="O30" i="77"/>
  <c r="O17" i="77"/>
  <c r="O22" i="77"/>
  <c r="O34" i="77"/>
  <c r="O13" i="77"/>
  <c r="O27" i="77"/>
  <c r="O31" i="77"/>
  <c r="O11" i="77"/>
  <c r="O7" i="77"/>
  <c r="O32" i="77"/>
  <c r="O43" i="77"/>
  <c r="O37" i="77"/>
  <c r="O42" i="77"/>
  <c r="O10" i="77"/>
  <c r="O9" i="77"/>
  <c r="O24" i="77"/>
  <c r="O26" i="77"/>
  <c r="O12" i="77"/>
  <c r="O15" i="77"/>
  <c r="O21" i="77"/>
  <c r="O29" i="77"/>
  <c r="O8" i="77"/>
  <c r="O16" i="77"/>
  <c r="O38" i="77"/>
  <c r="O39" i="77"/>
  <c r="O6" i="77"/>
  <c r="O36" i="77"/>
  <c r="O35" i="77"/>
  <c r="O20" i="77"/>
  <c r="O41" i="77"/>
  <c r="O18" i="77"/>
  <c r="O14" i="77"/>
  <c r="O40" i="77"/>
  <c r="O19" i="77"/>
  <c r="O28" i="77"/>
  <c r="O33" i="77"/>
  <c r="O23" i="77"/>
  <c r="O5" i="77"/>
  <c r="H23" i="77"/>
  <c r="H33" i="77"/>
  <c r="H28" i="77"/>
  <c r="H19" i="77"/>
  <c r="H40" i="77"/>
  <c r="H14" i="77"/>
  <c r="H18" i="77"/>
  <c r="H41" i="77"/>
  <c r="H20" i="77"/>
  <c r="H35" i="77"/>
  <c r="H36" i="77"/>
  <c r="H6" i="77"/>
  <c r="H39" i="77"/>
  <c r="H38" i="77"/>
  <c r="H16" i="77"/>
  <c r="H8" i="77"/>
  <c r="H29" i="77"/>
  <c r="H21" i="77"/>
  <c r="H15" i="77"/>
  <c r="H12" i="77"/>
  <c r="H26" i="77"/>
  <c r="H24" i="77"/>
  <c r="H9" i="77"/>
  <c r="H10" i="77"/>
  <c r="H42" i="77"/>
  <c r="H37" i="77"/>
  <c r="H43" i="77"/>
  <c r="H32" i="77"/>
  <c r="H7" i="77"/>
  <c r="H11" i="77"/>
  <c r="H31" i="77"/>
  <c r="H27" i="77"/>
  <c r="H13" i="77"/>
  <c r="H34" i="77"/>
  <c r="H22" i="77"/>
  <c r="H17" i="77"/>
  <c r="H30" i="77"/>
  <c r="H25" i="77"/>
  <c r="H5" i="77"/>
  <c r="AJ33" i="76"/>
  <c r="AJ9" i="76"/>
  <c r="AJ13" i="76"/>
  <c r="AJ10" i="76"/>
  <c r="AJ30" i="76"/>
  <c r="AJ12" i="76"/>
  <c r="AJ21" i="76"/>
  <c r="AJ7" i="76"/>
  <c r="AJ17" i="76"/>
  <c r="AJ23" i="76"/>
  <c r="AJ16" i="76"/>
  <c r="AJ28" i="76"/>
  <c r="AJ11" i="76"/>
  <c r="AJ20" i="76"/>
  <c r="AJ19" i="76"/>
  <c r="AJ29" i="76"/>
  <c r="AJ26" i="76"/>
  <c r="AJ31" i="76"/>
  <c r="AJ32" i="76"/>
  <c r="AJ18" i="76"/>
  <c r="AJ24" i="76"/>
  <c r="AJ14" i="76"/>
  <c r="AJ15" i="76"/>
  <c r="AJ22" i="76"/>
  <c r="AJ25" i="76"/>
  <c r="AJ27" i="76"/>
  <c r="AJ6" i="76"/>
  <c r="AJ8" i="76"/>
  <c r="AJ5" i="76"/>
  <c r="AC33" i="76"/>
  <c r="AC9" i="76"/>
  <c r="AC13" i="76"/>
  <c r="AC10" i="76"/>
  <c r="AC30" i="76"/>
  <c r="AC12" i="76"/>
  <c r="AC21" i="76"/>
  <c r="AC7" i="76"/>
  <c r="AC17" i="76"/>
  <c r="AC23" i="76"/>
  <c r="AC16" i="76"/>
  <c r="AC28" i="76"/>
  <c r="AC11" i="76"/>
  <c r="AC20" i="76"/>
  <c r="AC19" i="76"/>
  <c r="AC29" i="76"/>
  <c r="AC26" i="76"/>
  <c r="AC31" i="76"/>
  <c r="AC32" i="76"/>
  <c r="AC18" i="76"/>
  <c r="AC24" i="76"/>
  <c r="AC14" i="76"/>
  <c r="AC15" i="76"/>
  <c r="AC22" i="76"/>
  <c r="AC25" i="76"/>
  <c r="AC27" i="76"/>
  <c r="AC6" i="76"/>
  <c r="AC8" i="76"/>
  <c r="AC5" i="76"/>
  <c r="V33" i="76"/>
  <c r="V9" i="76"/>
  <c r="V13" i="76"/>
  <c r="V10" i="76"/>
  <c r="V30" i="76"/>
  <c r="V12" i="76"/>
  <c r="V21" i="76"/>
  <c r="V7" i="76"/>
  <c r="V17" i="76"/>
  <c r="V23" i="76"/>
  <c r="V16" i="76"/>
  <c r="V28" i="76"/>
  <c r="V11" i="76"/>
  <c r="V20" i="76"/>
  <c r="V19" i="76"/>
  <c r="V29" i="76"/>
  <c r="V26" i="76"/>
  <c r="V31" i="76"/>
  <c r="V32" i="76"/>
  <c r="V18" i="76"/>
  <c r="V24" i="76"/>
  <c r="V14" i="76"/>
  <c r="V15" i="76"/>
  <c r="V22" i="76"/>
  <c r="V25" i="76"/>
  <c r="V27" i="76"/>
  <c r="V6" i="76"/>
  <c r="V8" i="76"/>
  <c r="V5" i="76"/>
  <c r="O33" i="76"/>
  <c r="O9" i="76"/>
  <c r="O13" i="76"/>
  <c r="O10" i="76"/>
  <c r="O30" i="76"/>
  <c r="O12" i="76"/>
  <c r="O21" i="76"/>
  <c r="O7" i="76"/>
  <c r="O17" i="76"/>
  <c r="O23" i="76"/>
  <c r="O16" i="76"/>
  <c r="O28" i="76"/>
  <c r="O11" i="76"/>
  <c r="O20" i="76"/>
  <c r="O19" i="76"/>
  <c r="O29" i="76"/>
  <c r="O26" i="76"/>
  <c r="O31" i="76"/>
  <c r="O32" i="76"/>
  <c r="O18" i="76"/>
  <c r="O24" i="76"/>
  <c r="O14" i="76"/>
  <c r="O15" i="76"/>
  <c r="O22" i="76"/>
  <c r="O25" i="76"/>
  <c r="O27" i="76"/>
  <c r="O6" i="76"/>
  <c r="O8" i="76"/>
  <c r="O5" i="76"/>
  <c r="H8" i="76"/>
  <c r="H6" i="76"/>
  <c r="H27" i="76"/>
  <c r="H25" i="76"/>
  <c r="H22" i="76"/>
  <c r="H15" i="76"/>
  <c r="H14" i="76"/>
  <c r="H24" i="76"/>
  <c r="H18" i="76"/>
  <c r="H32" i="76"/>
  <c r="H31" i="76"/>
  <c r="H26" i="76"/>
  <c r="H29" i="76"/>
  <c r="H19" i="76"/>
  <c r="H20" i="76"/>
  <c r="H11" i="76"/>
  <c r="H28" i="76"/>
  <c r="H16" i="76"/>
  <c r="H23" i="76"/>
  <c r="H17" i="76"/>
  <c r="H7" i="76"/>
  <c r="H21" i="76"/>
  <c r="H12" i="76"/>
  <c r="H30" i="76"/>
  <c r="H10" i="76"/>
  <c r="H13" i="76"/>
  <c r="H9" i="76"/>
  <c r="H33" i="76"/>
  <c r="H5" i="76"/>
  <c r="J13" i="8"/>
  <c r="G13" i="8"/>
  <c r="B13" i="8"/>
  <c r="D13" i="8" s="1"/>
  <c r="J12" i="8"/>
  <c r="G12" i="8"/>
  <c r="B12" i="8"/>
  <c r="D12" i="8" s="1"/>
  <c r="J11" i="8"/>
  <c r="G11" i="8"/>
  <c r="B11" i="8"/>
  <c r="D11" i="8" s="1"/>
  <c r="J10" i="8"/>
  <c r="G10" i="8"/>
  <c r="B10" i="8"/>
  <c r="D10" i="8" s="1"/>
  <c r="J9" i="8"/>
  <c r="G9" i="8"/>
  <c r="B9" i="8"/>
  <c r="D9" i="8" s="1"/>
  <c r="J8" i="8"/>
  <c r="G8" i="8"/>
  <c r="B8" i="8"/>
  <c r="D8" i="8" s="1"/>
  <c r="J7" i="8"/>
  <c r="G7" i="8"/>
  <c r="B7" i="8"/>
  <c r="D7" i="8" s="1"/>
  <c r="J6" i="8"/>
  <c r="G6" i="8"/>
  <c r="B6" i="8"/>
  <c r="D6" i="8" s="1"/>
  <c r="J5" i="8"/>
  <c r="G5" i="8"/>
  <c r="B5" i="8"/>
  <c r="D5" i="8" s="1"/>
  <c r="AE31" i="7"/>
  <c r="AD31" i="7"/>
  <c r="AC31" i="7"/>
  <c r="AB31" i="7"/>
  <c r="AA31" i="7"/>
  <c r="Z31" i="7"/>
  <c r="Y31" i="7"/>
  <c r="X31" i="7"/>
  <c r="W31" i="7"/>
  <c r="V31" i="7"/>
  <c r="U31" i="7"/>
  <c r="T31" i="7"/>
  <c r="S31" i="7"/>
  <c r="R31" i="7"/>
  <c r="Q31" i="7"/>
  <c r="P31" i="7"/>
  <c r="O31" i="7"/>
  <c r="N31" i="7"/>
  <c r="M31" i="7"/>
  <c r="L31" i="7"/>
  <c r="K31" i="7"/>
  <c r="J31" i="7"/>
  <c r="I31" i="7"/>
  <c r="H31" i="7"/>
  <c r="G31" i="7"/>
  <c r="F31" i="7"/>
  <c r="E31" i="7"/>
  <c r="D31" i="7"/>
  <c r="C31" i="7"/>
  <c r="B31" i="7"/>
  <c r="AE29" i="7"/>
  <c r="AD29" i="7"/>
  <c r="AC29" i="7"/>
  <c r="AB29" i="7"/>
  <c r="AA29" i="7"/>
  <c r="Z29" i="7"/>
  <c r="Y29" i="7"/>
  <c r="X29" i="7"/>
  <c r="W29" i="7"/>
  <c r="V29" i="7"/>
  <c r="U29" i="7"/>
  <c r="T29" i="7"/>
  <c r="S29" i="7"/>
  <c r="R29" i="7"/>
  <c r="Q29" i="7"/>
  <c r="P29" i="7"/>
  <c r="O29" i="7"/>
  <c r="N29" i="7"/>
  <c r="M29" i="7"/>
  <c r="L29" i="7"/>
  <c r="K29" i="7"/>
  <c r="J29" i="7"/>
  <c r="I29" i="7"/>
  <c r="H29" i="7"/>
  <c r="G29" i="7"/>
  <c r="F29" i="7"/>
  <c r="E29" i="7"/>
  <c r="D29" i="7"/>
  <c r="C29" i="7"/>
  <c r="B29" i="7"/>
  <c r="AE27" i="7"/>
  <c r="AD27" i="7"/>
  <c r="AC27" i="7"/>
  <c r="AB27" i="7"/>
  <c r="AA27" i="7"/>
  <c r="Z27" i="7"/>
  <c r="Y27" i="7"/>
  <c r="X27" i="7"/>
  <c r="W27" i="7"/>
  <c r="V27" i="7"/>
  <c r="U27" i="7"/>
  <c r="T27" i="7"/>
  <c r="S27" i="7"/>
  <c r="R27" i="7"/>
  <c r="Q27" i="7"/>
  <c r="P27" i="7"/>
  <c r="O27" i="7"/>
  <c r="N27" i="7"/>
  <c r="M27" i="7"/>
  <c r="L27" i="7"/>
  <c r="K27" i="7"/>
  <c r="J27" i="7"/>
  <c r="I27" i="7"/>
  <c r="H27" i="7"/>
  <c r="G27" i="7"/>
  <c r="F27" i="7"/>
  <c r="E27" i="7"/>
  <c r="D27" i="7"/>
  <c r="C27" i="7"/>
  <c r="B27" i="7"/>
  <c r="AE25" i="7"/>
  <c r="AD25" i="7"/>
  <c r="AC25" i="7"/>
  <c r="AB25" i="7"/>
  <c r="AA25" i="7"/>
  <c r="Z25" i="7"/>
  <c r="Y25" i="7"/>
  <c r="X25" i="7"/>
  <c r="W25" i="7"/>
  <c r="V25" i="7"/>
  <c r="U25" i="7"/>
  <c r="T25" i="7"/>
  <c r="S25" i="7"/>
  <c r="R25" i="7"/>
  <c r="Q25" i="7"/>
  <c r="P25" i="7"/>
  <c r="O25" i="7"/>
  <c r="N25" i="7"/>
  <c r="M25" i="7"/>
  <c r="L25" i="7"/>
  <c r="K25" i="7"/>
  <c r="J25" i="7"/>
  <c r="I25" i="7"/>
  <c r="H25" i="7"/>
  <c r="G25" i="7"/>
  <c r="F25" i="7"/>
  <c r="E25" i="7"/>
  <c r="D25" i="7"/>
  <c r="C25" i="7"/>
  <c r="B25" i="7"/>
  <c r="C23" i="7"/>
  <c r="D23" i="7"/>
  <c r="E23" i="7"/>
  <c r="F23" i="7"/>
  <c r="G23" i="7"/>
  <c r="H23" i="7"/>
  <c r="I23" i="7"/>
  <c r="J23" i="7"/>
  <c r="K23" i="7"/>
  <c r="L23" i="7"/>
  <c r="M23" i="7"/>
  <c r="N23" i="7"/>
  <c r="O23" i="7"/>
  <c r="P23" i="7"/>
  <c r="Q23" i="7"/>
  <c r="R23" i="7"/>
  <c r="S23" i="7"/>
  <c r="T23" i="7"/>
  <c r="U23" i="7"/>
  <c r="V23" i="7"/>
  <c r="W23" i="7"/>
  <c r="X23" i="7"/>
  <c r="Y23" i="7"/>
  <c r="Z23" i="7"/>
  <c r="AA23" i="7"/>
  <c r="AB23" i="7"/>
  <c r="AC23" i="7"/>
  <c r="AD23" i="7"/>
  <c r="AE23" i="7"/>
  <c r="B23" i="7"/>
  <c r="C21" i="7"/>
  <c r="D21" i="7"/>
  <c r="E21" i="7"/>
  <c r="F21" i="7"/>
  <c r="G21" i="7"/>
  <c r="H21" i="7"/>
  <c r="I21" i="7"/>
  <c r="J21" i="7"/>
  <c r="K21" i="7"/>
  <c r="L21" i="7"/>
  <c r="M21" i="7"/>
  <c r="N21" i="7"/>
  <c r="O21" i="7"/>
  <c r="P21" i="7"/>
  <c r="Q21" i="7"/>
  <c r="R21" i="7"/>
  <c r="S21" i="7"/>
  <c r="T21" i="7"/>
  <c r="U21" i="7"/>
  <c r="V21" i="7"/>
  <c r="W21" i="7"/>
  <c r="X21" i="7"/>
  <c r="Y21" i="7"/>
  <c r="Z21" i="7"/>
  <c r="AA21" i="7"/>
  <c r="AB21" i="7"/>
  <c r="AC21" i="7"/>
  <c r="AD21" i="7"/>
  <c r="AE21" i="7"/>
  <c r="B21" i="7"/>
  <c r="AE16" i="7"/>
  <c r="AD16" i="7"/>
  <c r="AC16" i="7"/>
  <c r="AB16" i="7"/>
  <c r="AA16" i="7"/>
  <c r="Z16" i="7"/>
  <c r="Y16" i="7"/>
  <c r="X16" i="7"/>
  <c r="W16" i="7"/>
  <c r="V16" i="7"/>
  <c r="U16" i="7"/>
  <c r="T16" i="7"/>
  <c r="S16" i="7"/>
  <c r="R16" i="7"/>
  <c r="Q16" i="7"/>
  <c r="P16" i="7"/>
  <c r="O16" i="7"/>
  <c r="N16" i="7"/>
  <c r="M16" i="7"/>
  <c r="L16" i="7"/>
  <c r="K16" i="7"/>
  <c r="J16" i="7"/>
  <c r="I16" i="7"/>
  <c r="H16" i="7"/>
  <c r="G16" i="7"/>
  <c r="F16" i="7"/>
  <c r="E16" i="7"/>
  <c r="D16" i="7"/>
  <c r="C16" i="7"/>
  <c r="B16" i="7"/>
  <c r="AE14" i="7"/>
  <c r="AD14" i="7"/>
  <c r="AC14" i="7"/>
  <c r="AB14" i="7"/>
  <c r="AA14" i="7"/>
  <c r="Z14" i="7"/>
  <c r="Y14" i="7"/>
  <c r="X14" i="7"/>
  <c r="W14" i="7"/>
  <c r="V14" i="7"/>
  <c r="U14" i="7"/>
  <c r="T14" i="7"/>
  <c r="S14" i="7"/>
  <c r="R14" i="7"/>
  <c r="Q14" i="7"/>
  <c r="P14" i="7"/>
  <c r="O14" i="7"/>
  <c r="N14" i="7"/>
  <c r="M14" i="7"/>
  <c r="L14" i="7"/>
  <c r="K14" i="7"/>
  <c r="J14" i="7"/>
  <c r="I14" i="7"/>
  <c r="H14" i="7"/>
  <c r="G14" i="7"/>
  <c r="F14" i="7"/>
  <c r="E14" i="7"/>
  <c r="D14" i="7"/>
  <c r="C14" i="7"/>
  <c r="B14" i="7"/>
  <c r="AE12" i="7"/>
  <c r="AD12" i="7"/>
  <c r="AC12" i="7"/>
  <c r="AB12" i="7"/>
  <c r="AA12" i="7"/>
  <c r="Z12" i="7"/>
  <c r="Y12" i="7"/>
  <c r="X12" i="7"/>
  <c r="W12" i="7"/>
  <c r="V12" i="7"/>
  <c r="U12" i="7"/>
  <c r="T12" i="7"/>
  <c r="S12" i="7"/>
  <c r="R12" i="7"/>
  <c r="Q12" i="7"/>
  <c r="P12" i="7"/>
  <c r="O12" i="7"/>
  <c r="N12" i="7"/>
  <c r="M12" i="7"/>
  <c r="L12" i="7"/>
  <c r="K12" i="7"/>
  <c r="J12" i="7"/>
  <c r="I12" i="7"/>
  <c r="H12" i="7"/>
  <c r="G12" i="7"/>
  <c r="F12" i="7"/>
  <c r="E12" i="7"/>
  <c r="D12" i="7"/>
  <c r="C12" i="7"/>
  <c r="B12" i="7"/>
  <c r="AE10" i="7"/>
  <c r="AD10" i="7"/>
  <c r="AC10" i="7"/>
  <c r="AB10" i="7"/>
  <c r="AA10" i="7"/>
  <c r="Z10" i="7"/>
  <c r="Y10" i="7"/>
  <c r="X10" i="7"/>
  <c r="W10" i="7"/>
  <c r="V10" i="7"/>
  <c r="U10" i="7"/>
  <c r="T10" i="7"/>
  <c r="S10" i="7"/>
  <c r="R10" i="7"/>
  <c r="Q10" i="7"/>
  <c r="P10" i="7"/>
  <c r="O10" i="7"/>
  <c r="N10" i="7"/>
  <c r="M10" i="7"/>
  <c r="L10" i="7"/>
  <c r="K10" i="7"/>
  <c r="J10" i="7"/>
  <c r="I10" i="7"/>
  <c r="H10" i="7"/>
  <c r="G10" i="7"/>
  <c r="F10" i="7"/>
  <c r="E10" i="7"/>
  <c r="D10" i="7"/>
  <c r="C10" i="7"/>
  <c r="B10" i="7"/>
  <c r="AE8" i="7"/>
  <c r="AD8" i="7"/>
  <c r="AC8" i="7"/>
  <c r="AB8" i="7"/>
  <c r="AA8" i="7"/>
  <c r="Z8" i="7"/>
  <c r="Y8" i="7"/>
  <c r="X8" i="7"/>
  <c r="W8" i="7"/>
  <c r="V8" i="7"/>
  <c r="U8" i="7"/>
  <c r="T8" i="7"/>
  <c r="S8" i="7"/>
  <c r="R8" i="7"/>
  <c r="Q8" i="7"/>
  <c r="P8" i="7"/>
  <c r="O8" i="7"/>
  <c r="N8" i="7"/>
  <c r="M8" i="7"/>
  <c r="L8" i="7"/>
  <c r="K8" i="7"/>
  <c r="J8" i="7"/>
  <c r="I8" i="7"/>
  <c r="H8" i="7"/>
  <c r="G8" i="7"/>
  <c r="F8" i="7"/>
  <c r="E8" i="7"/>
  <c r="D8" i="7"/>
  <c r="C8" i="7"/>
  <c r="B8" i="7"/>
  <c r="I4" i="1"/>
  <c r="J11" i="1" s="1"/>
  <c r="G4" i="1"/>
  <c r="H11" i="1" s="1"/>
  <c r="F4" i="1"/>
  <c r="E4" i="1"/>
  <c r="D4" i="1"/>
  <c r="C4" i="1"/>
  <c r="AE6" i="7"/>
  <c r="AD6" i="7"/>
  <c r="AC6" i="7"/>
  <c r="AB6" i="7"/>
  <c r="AA6" i="7"/>
  <c r="Z6" i="7"/>
  <c r="Y6" i="7"/>
  <c r="X6" i="7"/>
  <c r="W6" i="7"/>
  <c r="V6" i="7"/>
  <c r="U6" i="7"/>
  <c r="T6" i="7"/>
  <c r="S6" i="7"/>
  <c r="R6" i="7"/>
  <c r="Q6" i="7"/>
  <c r="P6" i="7"/>
  <c r="O6" i="7"/>
  <c r="N6" i="7"/>
  <c r="M6" i="7"/>
  <c r="L6" i="7"/>
  <c r="K6" i="7"/>
  <c r="J6" i="7"/>
  <c r="I6" i="7"/>
  <c r="H6" i="7"/>
  <c r="G6" i="7"/>
  <c r="F6" i="7"/>
  <c r="E6" i="7"/>
  <c r="D6" i="7"/>
  <c r="C6" i="7"/>
  <c r="B6" i="7"/>
  <c r="H8" i="1" l="1"/>
  <c r="H6" i="1"/>
  <c r="H10" i="1"/>
  <c r="J28" i="19"/>
  <c r="J6" i="1"/>
  <c r="J8" i="1"/>
  <c r="J10" i="1"/>
  <c r="H5" i="1"/>
  <c r="H7" i="1"/>
  <c r="H9" i="1"/>
  <c r="J5" i="1"/>
  <c r="J7" i="1"/>
  <c r="J9" i="1"/>
  <c r="B14" i="8"/>
  <c r="H4" i="1" l="1"/>
  <c r="J4" i="1"/>
  <c r="C39" i="83" l="1"/>
  <c r="D39" i="83"/>
  <c r="E39" i="83"/>
  <c r="F39" i="83"/>
  <c r="G39" i="83"/>
  <c r="H39" i="83"/>
  <c r="I39" i="83"/>
  <c r="J39" i="83"/>
  <c r="K39" i="83"/>
  <c r="L39" i="83"/>
  <c r="M39" i="83"/>
  <c r="N39" i="83"/>
  <c r="Q39" i="83"/>
  <c r="P39" i="83"/>
  <c r="O39" i="83"/>
  <c r="AI44" i="77" l="1"/>
  <c r="AH44" i="77"/>
  <c r="AG44" i="77"/>
  <c r="AF44" i="77"/>
  <c r="AE44" i="77"/>
  <c r="AD44" i="77"/>
  <c r="AB44" i="77"/>
  <c r="AA44" i="77"/>
  <c r="Z44" i="77"/>
  <c r="Y44" i="77"/>
  <c r="X44" i="77"/>
  <c r="W44" i="77"/>
  <c r="U44" i="77"/>
  <c r="T44" i="77"/>
  <c r="S44" i="77"/>
  <c r="R44" i="77"/>
  <c r="Q44" i="77"/>
  <c r="P44" i="77"/>
  <c r="N44" i="77"/>
  <c r="M44" i="77"/>
  <c r="L44" i="77"/>
  <c r="K44" i="77"/>
  <c r="J44" i="77"/>
  <c r="I44" i="77"/>
  <c r="G44" i="77"/>
  <c r="F44" i="77"/>
  <c r="E44" i="77"/>
  <c r="D44" i="77"/>
  <c r="C44" i="77"/>
  <c r="B44" i="77"/>
  <c r="H44" i="77" l="1"/>
  <c r="O44" i="77"/>
  <c r="V44" i="77"/>
  <c r="AC44" i="77"/>
  <c r="AJ44" i="77"/>
  <c r="V17" i="71"/>
  <c r="I6" i="63" l="1"/>
  <c r="I7" i="63"/>
  <c r="I8" i="63"/>
  <c r="I9" i="63"/>
  <c r="I10" i="63"/>
  <c r="I11" i="63"/>
  <c r="I12" i="63"/>
  <c r="I13" i="63"/>
  <c r="I14" i="63"/>
  <c r="I15" i="63"/>
  <c r="I16" i="63"/>
  <c r="I5" i="63"/>
  <c r="I4" i="63" l="1"/>
  <c r="F5" i="38"/>
  <c r="E5" i="38"/>
  <c r="D5" i="38"/>
  <c r="B5" i="38" l="1"/>
  <c r="P14" i="65"/>
  <c r="F14" i="65" s="1"/>
  <c r="O14" i="65"/>
  <c r="E14" i="65" s="1"/>
  <c r="N14" i="65"/>
  <c r="D14" i="65" s="1"/>
  <c r="M14" i="65"/>
  <c r="C14" i="65" s="1"/>
  <c r="P13" i="65"/>
  <c r="F13" i="65" s="1"/>
  <c r="O13" i="65"/>
  <c r="E13" i="65" s="1"/>
  <c r="N13" i="65"/>
  <c r="D13" i="65" s="1"/>
  <c r="M13" i="65"/>
  <c r="C13" i="65" s="1"/>
  <c r="P12" i="65"/>
  <c r="F12" i="65" s="1"/>
  <c r="O12" i="65"/>
  <c r="E12" i="65" s="1"/>
  <c r="N12" i="65"/>
  <c r="D12" i="65" s="1"/>
  <c r="M12" i="65"/>
  <c r="C12" i="65" s="1"/>
  <c r="P11" i="65"/>
  <c r="F11" i="65" s="1"/>
  <c r="O11" i="65"/>
  <c r="E11" i="65" s="1"/>
  <c r="N11" i="65"/>
  <c r="D11" i="65" s="1"/>
  <c r="M11" i="65"/>
  <c r="C11" i="65" s="1"/>
  <c r="P10" i="65"/>
  <c r="F10" i="65" s="1"/>
  <c r="O10" i="65"/>
  <c r="E10" i="65" s="1"/>
  <c r="N10" i="65"/>
  <c r="D10" i="65" s="1"/>
  <c r="M10" i="65"/>
  <c r="C10" i="65" s="1"/>
  <c r="P9" i="65"/>
  <c r="F9" i="65" s="1"/>
  <c r="O9" i="65"/>
  <c r="E9" i="65" s="1"/>
  <c r="N9" i="65"/>
  <c r="D9" i="65" s="1"/>
  <c r="M9" i="65"/>
  <c r="C9" i="65" s="1"/>
  <c r="P8" i="65"/>
  <c r="F8" i="65" s="1"/>
  <c r="O8" i="65"/>
  <c r="E8" i="65" s="1"/>
  <c r="N8" i="65"/>
  <c r="D8" i="65" s="1"/>
  <c r="M8" i="65"/>
  <c r="C8" i="65" s="1"/>
  <c r="P7" i="65"/>
  <c r="F7" i="65" s="1"/>
  <c r="O7" i="65"/>
  <c r="E7" i="65" s="1"/>
  <c r="N7" i="65"/>
  <c r="D7" i="65" s="1"/>
  <c r="M7" i="65"/>
  <c r="C7" i="65" s="1"/>
  <c r="P6" i="65"/>
  <c r="F6" i="65" s="1"/>
  <c r="O6" i="65"/>
  <c r="E6" i="65" s="1"/>
  <c r="N6" i="65"/>
  <c r="D6" i="65" s="1"/>
  <c r="M6" i="65"/>
  <c r="C6" i="65" s="1"/>
  <c r="P5" i="65"/>
  <c r="F5" i="65" s="1"/>
  <c r="O5" i="65"/>
  <c r="E5" i="65" s="1"/>
  <c r="N5" i="65"/>
  <c r="D5" i="65" s="1"/>
  <c r="M5" i="65"/>
  <c r="C5" i="65" s="1"/>
  <c r="Q20" i="64"/>
  <c r="P20" i="64"/>
  <c r="F20" i="64" s="1"/>
  <c r="O20" i="64"/>
  <c r="E20" i="64" s="1"/>
  <c r="N20" i="64"/>
  <c r="D20" i="64" s="1"/>
  <c r="Q19" i="64"/>
  <c r="P19" i="64"/>
  <c r="F19" i="64" s="1"/>
  <c r="O19" i="64"/>
  <c r="E19" i="64" s="1"/>
  <c r="N19" i="64"/>
  <c r="D19" i="64" s="1"/>
  <c r="Q18" i="64"/>
  <c r="P18" i="64"/>
  <c r="F18" i="64" s="1"/>
  <c r="O18" i="64"/>
  <c r="E18" i="64" s="1"/>
  <c r="N18" i="64"/>
  <c r="D18" i="64" s="1"/>
  <c r="Q17" i="64"/>
  <c r="G17" i="64" s="1"/>
  <c r="P17" i="64"/>
  <c r="F17" i="64" s="1"/>
  <c r="O17" i="64"/>
  <c r="E17" i="64" s="1"/>
  <c r="N17" i="64"/>
  <c r="D17" i="64" s="1"/>
  <c r="Q16" i="64"/>
  <c r="G16" i="64" s="1"/>
  <c r="P16" i="64"/>
  <c r="F16" i="64" s="1"/>
  <c r="O16" i="64"/>
  <c r="E16" i="64" s="1"/>
  <c r="N16" i="64"/>
  <c r="D16" i="64" s="1"/>
  <c r="Q15" i="64"/>
  <c r="G15" i="64" s="1"/>
  <c r="P15" i="64"/>
  <c r="F15" i="64" s="1"/>
  <c r="O15" i="64"/>
  <c r="E15" i="64" s="1"/>
  <c r="N15" i="64"/>
  <c r="D15" i="64" s="1"/>
  <c r="Q14" i="64"/>
  <c r="G14" i="64" s="1"/>
  <c r="P14" i="64"/>
  <c r="F14" i="64" s="1"/>
  <c r="O14" i="64"/>
  <c r="E14" i="64" s="1"/>
  <c r="N14" i="64"/>
  <c r="D14" i="64" s="1"/>
  <c r="Q13" i="64"/>
  <c r="G13" i="64" s="1"/>
  <c r="P13" i="64"/>
  <c r="F13" i="64" s="1"/>
  <c r="O13" i="64"/>
  <c r="E13" i="64" s="1"/>
  <c r="N13" i="64"/>
  <c r="D13" i="64" s="1"/>
  <c r="Q12" i="64"/>
  <c r="G12" i="64" s="1"/>
  <c r="P12" i="64"/>
  <c r="F12" i="64" s="1"/>
  <c r="O12" i="64"/>
  <c r="E12" i="64" s="1"/>
  <c r="N12" i="64"/>
  <c r="D12" i="64" s="1"/>
  <c r="Q11" i="64"/>
  <c r="G11" i="64" s="1"/>
  <c r="P11" i="64"/>
  <c r="F11" i="64" s="1"/>
  <c r="O11" i="64"/>
  <c r="E11" i="64" s="1"/>
  <c r="N11" i="64"/>
  <c r="D11" i="64" s="1"/>
  <c r="Q10" i="64"/>
  <c r="G10" i="64" s="1"/>
  <c r="P10" i="64"/>
  <c r="F10" i="64" s="1"/>
  <c r="O10" i="64"/>
  <c r="E10" i="64" s="1"/>
  <c r="N10" i="64"/>
  <c r="D10" i="64" s="1"/>
  <c r="Q9" i="64"/>
  <c r="G9" i="64" s="1"/>
  <c r="P9" i="64"/>
  <c r="F9" i="64" s="1"/>
  <c r="O9" i="64"/>
  <c r="E9" i="64" s="1"/>
  <c r="N9" i="64"/>
  <c r="D9" i="64" s="1"/>
  <c r="Q8" i="64"/>
  <c r="G8" i="64" s="1"/>
  <c r="P8" i="64"/>
  <c r="F8" i="64" s="1"/>
  <c r="O8" i="64"/>
  <c r="E8" i="64" s="1"/>
  <c r="N8" i="64"/>
  <c r="D8" i="64" s="1"/>
  <c r="Q7" i="64"/>
  <c r="G7" i="64" s="1"/>
  <c r="P7" i="64"/>
  <c r="F7" i="64" s="1"/>
  <c r="O7" i="64"/>
  <c r="E7" i="64" s="1"/>
  <c r="N7" i="64"/>
  <c r="D7" i="64" s="1"/>
  <c r="Q6" i="64"/>
  <c r="G6" i="64" s="1"/>
  <c r="P6" i="64"/>
  <c r="F6" i="64" s="1"/>
  <c r="O6" i="64"/>
  <c r="E6" i="64" s="1"/>
  <c r="D6" i="64"/>
  <c r="B16" i="63" l="1"/>
  <c r="B15" i="63"/>
  <c r="B14" i="63"/>
  <c r="B13" i="63"/>
  <c r="B12" i="63"/>
  <c r="B11" i="63"/>
  <c r="B10" i="63"/>
  <c r="B9" i="63"/>
  <c r="B8" i="63"/>
  <c r="B7" i="63"/>
  <c r="B6" i="63"/>
  <c r="B5" i="63"/>
  <c r="H4" i="63"/>
  <c r="G4" i="63"/>
  <c r="F4" i="63"/>
  <c r="E4" i="63"/>
  <c r="D4" i="63"/>
  <c r="C4" i="63"/>
  <c r="J15" i="62"/>
  <c r="F15" i="62"/>
  <c r="B15" i="62"/>
  <c r="J14" i="62"/>
  <c r="F14" i="62"/>
  <c r="B14" i="62"/>
  <c r="J13" i="62"/>
  <c r="F13" i="62"/>
  <c r="B13" i="62"/>
  <c r="J12" i="62"/>
  <c r="F12" i="62"/>
  <c r="B12" i="62"/>
  <c r="J11" i="62"/>
  <c r="F11" i="62"/>
  <c r="B11" i="62"/>
  <c r="J10" i="62"/>
  <c r="F10" i="62"/>
  <c r="B10" i="62"/>
  <c r="J9" i="62"/>
  <c r="F9" i="62"/>
  <c r="B9" i="62"/>
  <c r="J8" i="62"/>
  <c r="F8" i="62"/>
  <c r="B8" i="62"/>
  <c r="J7" i="62"/>
  <c r="F7" i="62"/>
  <c r="B7" i="62"/>
  <c r="J6" i="62"/>
  <c r="F6" i="62"/>
  <c r="B6" i="62"/>
  <c r="B16" i="61"/>
  <c r="B15" i="61"/>
  <c r="B14" i="61"/>
  <c r="B13" i="61"/>
  <c r="B12" i="61"/>
  <c r="B11" i="61"/>
  <c r="B10" i="61"/>
  <c r="B9" i="61"/>
  <c r="B8" i="61"/>
  <c r="B7" i="61"/>
  <c r="B14" i="60"/>
  <c r="B14" i="58"/>
  <c r="B13" i="58"/>
  <c r="B12" i="58"/>
  <c r="B11" i="58"/>
  <c r="B10" i="58"/>
  <c r="B9" i="58"/>
  <c r="B8" i="58"/>
  <c r="B7" i="58"/>
  <c r="B6" i="58"/>
  <c r="B5" i="58"/>
  <c r="K15" i="52"/>
  <c r="N15" i="52" s="1"/>
  <c r="C15" i="52"/>
  <c r="F15" i="52" s="1"/>
  <c r="J4" i="50"/>
  <c r="C31" i="49"/>
  <c r="F31" i="49" s="1"/>
  <c r="Z23" i="44"/>
  <c r="Y23" i="44"/>
  <c r="X23" i="44"/>
  <c r="W23" i="44"/>
  <c r="V23" i="44"/>
  <c r="U23" i="44"/>
  <c r="T23" i="44"/>
  <c r="S23" i="44"/>
  <c r="R23" i="44"/>
  <c r="Q23" i="44"/>
  <c r="P23" i="44"/>
  <c r="O23" i="44"/>
  <c r="N23" i="44"/>
  <c r="M23" i="44"/>
  <c r="L23" i="44"/>
  <c r="J23" i="44"/>
  <c r="I23" i="44"/>
  <c r="H23" i="44"/>
  <c r="G23" i="44"/>
  <c r="F23" i="44"/>
  <c r="O12" i="43"/>
  <c r="O11" i="43"/>
  <c r="K18" i="42"/>
  <c r="D18" i="42"/>
  <c r="C21" i="40"/>
  <c r="C19" i="40"/>
  <c r="C17" i="40"/>
  <c r="C15" i="40"/>
  <c r="C13" i="40"/>
  <c r="C11" i="40"/>
  <c r="C9" i="40"/>
  <c r="C7" i="40"/>
  <c r="C5" i="40"/>
  <c r="C3" i="40"/>
  <c r="B26" i="38"/>
  <c r="B25" i="38"/>
  <c r="B24" i="38"/>
  <c r="B23" i="38"/>
  <c r="B22" i="38"/>
  <c r="B21" i="38"/>
  <c r="B20" i="38"/>
  <c r="B19" i="38"/>
  <c r="B18" i="38"/>
  <c r="B17" i="38"/>
  <c r="B16" i="38"/>
  <c r="B15" i="38"/>
  <c r="B14" i="38"/>
  <c r="B13" i="38"/>
  <c r="B12" i="38"/>
  <c r="B11" i="38"/>
  <c r="B10" i="38"/>
  <c r="B9" i="38"/>
  <c r="B8" i="38"/>
  <c r="B7" i="38"/>
  <c r="B6" i="38"/>
  <c r="C17" i="38"/>
  <c r="J4" i="37"/>
  <c r="H4" i="37"/>
  <c r="F4" i="37"/>
  <c r="D4" i="37"/>
  <c r="B4" i="37"/>
  <c r="C21" i="36"/>
  <c r="C19" i="36"/>
  <c r="C17" i="36"/>
  <c r="C15" i="36"/>
  <c r="C13" i="36"/>
  <c r="C11" i="36"/>
  <c r="C9" i="36"/>
  <c r="C7" i="36"/>
  <c r="C5" i="36"/>
  <c r="C3" i="36"/>
  <c r="B15" i="34"/>
  <c r="H14" i="33"/>
  <c r="E14" i="33"/>
  <c r="B14" i="33"/>
  <c r="H13" i="33"/>
  <c r="E13" i="33"/>
  <c r="B13" i="33"/>
  <c r="H12" i="33"/>
  <c r="E12" i="33"/>
  <c r="B12" i="33"/>
  <c r="H11" i="33"/>
  <c r="E11" i="33"/>
  <c r="B11" i="33"/>
  <c r="H10" i="33"/>
  <c r="E10" i="33"/>
  <c r="B10" i="33"/>
  <c r="H9" i="33"/>
  <c r="E9" i="33"/>
  <c r="B9" i="33"/>
  <c r="H8" i="33"/>
  <c r="E8" i="33"/>
  <c r="B8" i="33"/>
  <c r="H7" i="33"/>
  <c r="E7" i="33"/>
  <c r="B7" i="33"/>
  <c r="H6" i="33"/>
  <c r="E6" i="33"/>
  <c r="B6" i="33"/>
  <c r="H5" i="33"/>
  <c r="E5" i="33"/>
  <c r="B5" i="33"/>
  <c r="C23" i="32"/>
  <c r="C21" i="32"/>
  <c r="C19" i="32"/>
  <c r="C17" i="32"/>
  <c r="C15" i="32"/>
  <c r="C13" i="32"/>
  <c r="C11" i="32"/>
  <c r="C9" i="32"/>
  <c r="C7" i="32"/>
  <c r="C5" i="32"/>
  <c r="C33" i="29"/>
  <c r="C32" i="29"/>
  <c r="C31" i="29"/>
  <c r="C30" i="29"/>
  <c r="C29" i="29"/>
  <c r="C28" i="29"/>
  <c r="C27" i="29"/>
  <c r="C26" i="29"/>
  <c r="C25" i="29"/>
  <c r="C24" i="29"/>
  <c r="C23" i="29"/>
  <c r="C21" i="29"/>
  <c r="C20" i="29"/>
  <c r="C18" i="29"/>
  <c r="C17" i="29"/>
  <c r="C15" i="29"/>
  <c r="C14" i="29"/>
  <c r="C12" i="29"/>
  <c r="C11" i="29"/>
  <c r="C9" i="29"/>
  <c r="C8" i="29"/>
  <c r="C6" i="29"/>
  <c r="C5" i="29"/>
  <c r="C32" i="28"/>
  <c r="C31" i="28"/>
  <c r="C30" i="28"/>
  <c r="C29" i="28"/>
  <c r="C28" i="28"/>
  <c r="C27" i="28"/>
  <c r="C26" i="28"/>
  <c r="C25" i="28"/>
  <c r="C24" i="28"/>
  <c r="C23" i="28"/>
  <c r="C22" i="28"/>
  <c r="C21" i="28"/>
  <c r="C20" i="28"/>
  <c r="C19" i="28"/>
  <c r="C18" i="28"/>
  <c r="C17" i="28"/>
  <c r="C16" i="28"/>
  <c r="C15" i="28"/>
  <c r="C14" i="28"/>
  <c r="C13" i="28"/>
  <c r="C12" i="28"/>
  <c r="C11" i="28"/>
  <c r="C10" i="28"/>
  <c r="C9" i="28"/>
  <c r="C8" i="28"/>
  <c r="C7" i="28"/>
  <c r="C6" i="28"/>
  <c r="C5" i="28"/>
  <c r="C4" i="28"/>
  <c r="F16" i="26"/>
  <c r="K16" i="26" s="1"/>
  <c r="C21" i="25"/>
  <c r="C19" i="25"/>
  <c r="C17" i="25"/>
  <c r="C15" i="25"/>
  <c r="C13" i="25"/>
  <c r="C11" i="25"/>
  <c r="C9" i="25"/>
  <c r="C7" i="25"/>
  <c r="C5" i="25"/>
  <c r="C3" i="25"/>
  <c r="C18" i="20"/>
  <c r="E18" i="20" s="1"/>
  <c r="J29" i="19"/>
  <c r="F14" i="18"/>
  <c r="B14" i="18"/>
  <c r="D12" i="14"/>
  <c r="D11" i="14"/>
  <c r="D10" i="14"/>
  <c r="D9" i="14"/>
  <c r="D8" i="14"/>
  <c r="D7" i="14"/>
  <c r="D6" i="14"/>
  <c r="D5" i="14"/>
  <c r="D4" i="14"/>
  <c r="D3" i="14"/>
  <c r="J14" i="11"/>
  <c r="G14" i="11"/>
  <c r="D14" i="11"/>
  <c r="J13" i="11"/>
  <c r="G13" i="11"/>
  <c r="B13" i="11"/>
  <c r="D13" i="11" s="1"/>
  <c r="J12" i="11"/>
  <c r="G12" i="11"/>
  <c r="B12" i="11"/>
  <c r="D12" i="11" s="1"/>
  <c r="J11" i="11"/>
  <c r="G11" i="11"/>
  <c r="B11" i="11"/>
  <c r="D11" i="11" s="1"/>
  <c r="J10" i="11"/>
  <c r="G10" i="11"/>
  <c r="B10" i="11"/>
  <c r="D10" i="11" s="1"/>
  <c r="J9" i="11"/>
  <c r="G9" i="11"/>
  <c r="B9" i="11"/>
  <c r="D9" i="11" s="1"/>
  <c r="J8" i="11"/>
  <c r="G8" i="11"/>
  <c r="B8" i="11"/>
  <c r="D8" i="11" s="1"/>
  <c r="J7" i="11"/>
  <c r="G7" i="11"/>
  <c r="B7" i="11"/>
  <c r="D7" i="11" s="1"/>
  <c r="J6" i="11"/>
  <c r="G6" i="11"/>
  <c r="B6" i="11"/>
  <c r="D6" i="11" s="1"/>
  <c r="J5" i="11"/>
  <c r="G5" i="11"/>
  <c r="B5" i="11"/>
  <c r="D5" i="11" s="1"/>
  <c r="J14" i="8"/>
  <c r="G14" i="8"/>
  <c r="D14" i="8"/>
  <c r="J4" i="6"/>
  <c r="J4" i="5"/>
  <c r="J13" i="2"/>
  <c r="G13" i="2"/>
  <c r="D13" i="2"/>
  <c r="J12" i="2"/>
  <c r="G12" i="2"/>
  <c r="D12" i="2"/>
  <c r="J11" i="2"/>
  <c r="G11" i="2"/>
  <c r="D11" i="2"/>
  <c r="J10" i="2"/>
  <c r="G10" i="2"/>
  <c r="D10" i="2"/>
  <c r="J9" i="2"/>
  <c r="G9" i="2"/>
  <c r="D9" i="2"/>
  <c r="J8" i="2"/>
  <c r="G8" i="2"/>
  <c r="D8" i="2"/>
  <c r="J7" i="2"/>
  <c r="G7" i="2"/>
  <c r="D7" i="2"/>
  <c r="J6" i="2"/>
  <c r="G6" i="2"/>
  <c r="D6" i="2"/>
  <c r="J5" i="2"/>
  <c r="G5" i="2"/>
  <c r="D5" i="2"/>
  <c r="J4" i="2"/>
  <c r="G4" i="2"/>
  <c r="D4" i="2"/>
  <c r="K4" i="1"/>
  <c r="L9" i="1" s="1"/>
  <c r="K23" i="6" l="1"/>
  <c r="K17" i="6"/>
  <c r="K11" i="6"/>
  <c r="K5" i="6"/>
  <c r="K8" i="6"/>
  <c r="K22" i="6"/>
  <c r="K16" i="6"/>
  <c r="K10" i="6"/>
  <c r="K21" i="6"/>
  <c r="K9" i="6"/>
  <c r="K26" i="6"/>
  <c r="K20" i="6"/>
  <c r="K14" i="6"/>
  <c r="K25" i="6"/>
  <c r="K19" i="6"/>
  <c r="K13" i="6"/>
  <c r="K7" i="6"/>
  <c r="K24" i="6"/>
  <c r="K18" i="6"/>
  <c r="K12" i="6"/>
  <c r="K6" i="6"/>
  <c r="K15" i="6"/>
  <c r="F17" i="29"/>
  <c r="P17" i="29"/>
  <c r="N17" i="29"/>
  <c r="L17" i="29"/>
  <c r="J17" i="29"/>
  <c r="H17" i="29"/>
  <c r="K6" i="50"/>
  <c r="K7" i="50"/>
  <c r="K5" i="50"/>
  <c r="I6" i="25"/>
  <c r="H6" i="25"/>
  <c r="G6" i="25"/>
  <c r="F6" i="25"/>
  <c r="E6" i="25"/>
  <c r="J6" i="25"/>
  <c r="D6" i="25"/>
  <c r="H18" i="25"/>
  <c r="I18" i="25"/>
  <c r="G18" i="25"/>
  <c r="F18" i="25"/>
  <c r="E18" i="25"/>
  <c r="D18" i="25"/>
  <c r="J18" i="25"/>
  <c r="R6" i="28"/>
  <c r="V6" i="28"/>
  <c r="L6" i="28"/>
  <c r="X6" i="28"/>
  <c r="N6" i="28"/>
  <c r="F6" i="28"/>
  <c r="P6" i="28"/>
  <c r="H6" i="28"/>
  <c r="T6" i="28"/>
  <c r="J6" i="28"/>
  <c r="P9" i="29"/>
  <c r="N9" i="29"/>
  <c r="F9" i="29"/>
  <c r="L9" i="29"/>
  <c r="J9" i="29"/>
  <c r="H9" i="29"/>
  <c r="N18" i="29"/>
  <c r="L18" i="29"/>
  <c r="J18" i="29"/>
  <c r="H18" i="29"/>
  <c r="F18" i="29"/>
  <c r="P18" i="29"/>
  <c r="P26" i="29"/>
  <c r="N26" i="29"/>
  <c r="L26" i="29"/>
  <c r="J26" i="29"/>
  <c r="H26" i="29"/>
  <c r="F26" i="29"/>
  <c r="P32" i="29"/>
  <c r="N32" i="29"/>
  <c r="L32" i="29"/>
  <c r="J32" i="29"/>
  <c r="H32" i="29"/>
  <c r="F32" i="29"/>
  <c r="G14" i="32"/>
  <c r="F14" i="32"/>
  <c r="E14" i="32"/>
  <c r="D14" i="32"/>
  <c r="F14" i="36"/>
  <c r="D14" i="36"/>
  <c r="E14" i="36"/>
  <c r="E11" i="37"/>
  <c r="E5" i="37"/>
  <c r="E15" i="37"/>
  <c r="E8" i="37"/>
  <c r="E14" i="37"/>
  <c r="E7" i="37"/>
  <c r="E13" i="37"/>
  <c r="E6" i="37"/>
  <c r="E12" i="37"/>
  <c r="E10" i="37"/>
  <c r="E9" i="37"/>
  <c r="H12" i="40"/>
  <c r="G12" i="40"/>
  <c r="F12" i="40"/>
  <c r="E12" i="40"/>
  <c r="D12" i="40"/>
  <c r="I12" i="40"/>
  <c r="E4" i="25"/>
  <c r="D4" i="25"/>
  <c r="F4" i="25"/>
  <c r="G4" i="25"/>
  <c r="H4" i="25"/>
  <c r="I4" i="25"/>
  <c r="J4" i="25"/>
  <c r="P8" i="29"/>
  <c r="N8" i="29"/>
  <c r="L8" i="29"/>
  <c r="J8" i="29"/>
  <c r="H8" i="29"/>
  <c r="F8" i="29"/>
  <c r="H10" i="40"/>
  <c r="G10" i="40"/>
  <c r="F10" i="40"/>
  <c r="E10" i="40"/>
  <c r="D10" i="40"/>
  <c r="I10" i="40"/>
  <c r="P7" i="28"/>
  <c r="N7" i="28"/>
  <c r="F7" i="28"/>
  <c r="R7" i="28"/>
  <c r="H7" i="28"/>
  <c r="T7" i="28"/>
  <c r="J7" i="28"/>
  <c r="V7" i="28"/>
  <c r="L7" i="28"/>
  <c r="X13" i="28"/>
  <c r="L13" i="28"/>
  <c r="F13" i="28"/>
  <c r="P13" i="28"/>
  <c r="R13" i="28"/>
  <c r="H13" i="28"/>
  <c r="T13" i="28"/>
  <c r="J13" i="28"/>
  <c r="V13" i="28"/>
  <c r="N13" i="28"/>
  <c r="T19" i="28"/>
  <c r="H19" i="28"/>
  <c r="J19" i="28"/>
  <c r="V19" i="28"/>
  <c r="L19" i="28"/>
  <c r="X19" i="28"/>
  <c r="N19" i="28"/>
  <c r="P19" i="28"/>
  <c r="R19" i="28"/>
  <c r="F19" i="28"/>
  <c r="P25" i="28"/>
  <c r="V25" i="28"/>
  <c r="L25" i="28"/>
  <c r="X25" i="28"/>
  <c r="N25" i="28"/>
  <c r="F25" i="28"/>
  <c r="R25" i="28"/>
  <c r="H25" i="28"/>
  <c r="T25" i="28"/>
  <c r="J25" i="28"/>
  <c r="V31" i="28"/>
  <c r="J31" i="28"/>
  <c r="P31" i="28"/>
  <c r="R31" i="28"/>
  <c r="H31" i="28"/>
  <c r="T31" i="28"/>
  <c r="F31" i="28"/>
  <c r="L31" i="28"/>
  <c r="X31" i="28"/>
  <c r="N31" i="28"/>
  <c r="F11" i="29"/>
  <c r="N11" i="29"/>
  <c r="L11" i="29"/>
  <c r="J11" i="29"/>
  <c r="H11" i="29"/>
  <c r="P11" i="29"/>
  <c r="P20" i="29"/>
  <c r="N20" i="29"/>
  <c r="L20" i="29"/>
  <c r="J20" i="29"/>
  <c r="H20" i="29"/>
  <c r="F20" i="29"/>
  <c r="L27" i="29"/>
  <c r="J27" i="29"/>
  <c r="H27" i="29"/>
  <c r="P27" i="29"/>
  <c r="N27" i="29"/>
  <c r="F27" i="29"/>
  <c r="N33" i="29"/>
  <c r="L33" i="29"/>
  <c r="J33" i="29"/>
  <c r="H33" i="29"/>
  <c r="F33" i="29"/>
  <c r="P33" i="29"/>
  <c r="E16" i="32"/>
  <c r="G16" i="32"/>
  <c r="F16" i="32"/>
  <c r="D16" i="32"/>
  <c r="F4" i="36"/>
  <c r="D4" i="36"/>
  <c r="E4" i="36"/>
  <c r="F16" i="36"/>
  <c r="E16" i="36"/>
  <c r="D16" i="36"/>
  <c r="G12" i="37"/>
  <c r="G6" i="37"/>
  <c r="G11" i="37"/>
  <c r="G10" i="37"/>
  <c r="G9" i="37"/>
  <c r="G15" i="37"/>
  <c r="G8" i="37"/>
  <c r="G14" i="37"/>
  <c r="G7" i="37"/>
  <c r="G13" i="37"/>
  <c r="G5" i="37"/>
  <c r="H14" i="40"/>
  <c r="G14" i="40"/>
  <c r="F14" i="40"/>
  <c r="E14" i="40"/>
  <c r="D14" i="40"/>
  <c r="I14" i="40"/>
  <c r="I16" i="25"/>
  <c r="H16" i="25"/>
  <c r="G16" i="25"/>
  <c r="F16" i="25"/>
  <c r="E16" i="25"/>
  <c r="D16" i="25"/>
  <c r="J16" i="25"/>
  <c r="N25" i="29"/>
  <c r="L25" i="29"/>
  <c r="J25" i="29"/>
  <c r="H25" i="29"/>
  <c r="F25" i="29"/>
  <c r="P25" i="29"/>
  <c r="G12" i="32"/>
  <c r="D12" i="32"/>
  <c r="F12" i="32"/>
  <c r="E12" i="32"/>
  <c r="C11" i="37"/>
  <c r="C9" i="37"/>
  <c r="C5" i="37"/>
  <c r="C10" i="37"/>
  <c r="C12" i="37"/>
  <c r="C6" i="37"/>
  <c r="C13" i="37"/>
  <c r="C7" i="37"/>
  <c r="C14" i="37"/>
  <c r="C8" i="37"/>
  <c r="C15" i="37"/>
  <c r="G22" i="25"/>
  <c r="I22" i="25"/>
  <c r="H22" i="25"/>
  <c r="F22" i="25"/>
  <c r="E22" i="25"/>
  <c r="D22" i="25"/>
  <c r="J22" i="25"/>
  <c r="L12" i="29"/>
  <c r="J12" i="29"/>
  <c r="H12" i="29"/>
  <c r="P12" i="29"/>
  <c r="F12" i="29"/>
  <c r="N12" i="29"/>
  <c r="J21" i="29"/>
  <c r="F21" i="29"/>
  <c r="H21" i="29"/>
  <c r="P21" i="29"/>
  <c r="N21" i="29"/>
  <c r="L21" i="29"/>
  <c r="J28" i="29"/>
  <c r="F28" i="29"/>
  <c r="H28" i="29"/>
  <c r="P28" i="29"/>
  <c r="N28" i="29"/>
  <c r="L28" i="29"/>
  <c r="E6" i="32"/>
  <c r="F6" i="32"/>
  <c r="G6" i="32"/>
  <c r="D6" i="32"/>
  <c r="G18" i="32"/>
  <c r="F18" i="32"/>
  <c r="E18" i="32"/>
  <c r="D18" i="32"/>
  <c r="F6" i="36"/>
  <c r="E6" i="36"/>
  <c r="D6" i="36"/>
  <c r="F18" i="36"/>
  <c r="E18" i="36"/>
  <c r="D18" i="36"/>
  <c r="I13" i="37"/>
  <c r="I7" i="37"/>
  <c r="I15" i="37"/>
  <c r="I8" i="37"/>
  <c r="I14" i="37"/>
  <c r="I6" i="37"/>
  <c r="I12" i="37"/>
  <c r="I5" i="37"/>
  <c r="I11" i="37"/>
  <c r="I10" i="37"/>
  <c r="I9" i="37"/>
  <c r="F4" i="40"/>
  <c r="G4" i="40"/>
  <c r="H4" i="40"/>
  <c r="I4" i="40"/>
  <c r="D4" i="40"/>
  <c r="E4" i="40"/>
  <c r="H16" i="40"/>
  <c r="G16" i="40"/>
  <c r="F16" i="40"/>
  <c r="E16" i="40"/>
  <c r="D16" i="40"/>
  <c r="I16" i="40"/>
  <c r="T5" i="28"/>
  <c r="H5" i="28"/>
  <c r="J5" i="28"/>
  <c r="F5" i="28"/>
  <c r="V5" i="28"/>
  <c r="L5" i="28"/>
  <c r="X5" i="28"/>
  <c r="N5" i="28"/>
  <c r="P5" i="28"/>
  <c r="R5" i="28"/>
  <c r="P31" i="29"/>
  <c r="N31" i="29"/>
  <c r="L31" i="29"/>
  <c r="F31" i="29"/>
  <c r="J31" i="29"/>
  <c r="H31" i="29"/>
  <c r="H12" i="25"/>
  <c r="G12" i="25"/>
  <c r="F12" i="25"/>
  <c r="E12" i="25"/>
  <c r="J12" i="25"/>
  <c r="D12" i="25"/>
  <c r="I12" i="25"/>
  <c r="F5" i="29"/>
  <c r="L5" i="29"/>
  <c r="J5" i="29"/>
  <c r="H5" i="29"/>
  <c r="P5" i="29"/>
  <c r="N5" i="29"/>
  <c r="P14" i="29"/>
  <c r="N14" i="29"/>
  <c r="L14" i="29"/>
  <c r="J14" i="29"/>
  <c r="H14" i="29"/>
  <c r="F14" i="29"/>
  <c r="F23" i="29"/>
  <c r="P23" i="29"/>
  <c r="N23" i="29"/>
  <c r="L23" i="29"/>
  <c r="J23" i="29"/>
  <c r="H23" i="29"/>
  <c r="F29" i="29"/>
  <c r="H29" i="29"/>
  <c r="P29" i="29"/>
  <c r="N29" i="29"/>
  <c r="L29" i="29"/>
  <c r="J29" i="29"/>
  <c r="E8" i="32"/>
  <c r="D8" i="32"/>
  <c r="G8" i="32"/>
  <c r="F8" i="32"/>
  <c r="G20" i="32"/>
  <c r="F20" i="32"/>
  <c r="E20" i="32"/>
  <c r="D20" i="32"/>
  <c r="F8" i="36"/>
  <c r="E8" i="36"/>
  <c r="D8" i="36"/>
  <c r="F20" i="36"/>
  <c r="E20" i="36"/>
  <c r="D20" i="36"/>
  <c r="K14" i="37"/>
  <c r="K8" i="37"/>
  <c r="K15" i="37"/>
  <c r="K9" i="37"/>
  <c r="K12" i="37"/>
  <c r="K11" i="37"/>
  <c r="K10" i="37"/>
  <c r="K7" i="37"/>
  <c r="K6" i="37"/>
  <c r="K13" i="37"/>
  <c r="K5" i="37"/>
  <c r="H6" i="40"/>
  <c r="G6" i="40"/>
  <c r="F6" i="40"/>
  <c r="E6" i="40"/>
  <c r="D6" i="40"/>
  <c r="I6" i="40"/>
  <c r="H18" i="40"/>
  <c r="G18" i="40"/>
  <c r="F18" i="40"/>
  <c r="E18" i="40"/>
  <c r="D18" i="40"/>
  <c r="I18" i="40"/>
  <c r="X29" i="28"/>
  <c r="L29" i="28"/>
  <c r="F29" i="28"/>
  <c r="N29" i="28"/>
  <c r="P29" i="28"/>
  <c r="R29" i="28"/>
  <c r="H29" i="28"/>
  <c r="T29" i="28"/>
  <c r="J29" i="28"/>
  <c r="V29" i="28"/>
  <c r="G24" i="32"/>
  <c r="F24" i="32"/>
  <c r="E24" i="32"/>
  <c r="D24" i="32"/>
  <c r="F12" i="36"/>
  <c r="E12" i="36"/>
  <c r="D12" i="36"/>
  <c r="H22" i="40"/>
  <c r="G22" i="40"/>
  <c r="F22" i="40"/>
  <c r="E22" i="40"/>
  <c r="D22" i="40"/>
  <c r="I22" i="40"/>
  <c r="K22" i="5"/>
  <c r="K16" i="5"/>
  <c r="K10" i="5"/>
  <c r="K14" i="5"/>
  <c r="K19" i="5"/>
  <c r="K13" i="5"/>
  <c r="K21" i="5"/>
  <c r="K15" i="5"/>
  <c r="K9" i="5"/>
  <c r="K20" i="5"/>
  <c r="K8" i="5"/>
  <c r="K25" i="5"/>
  <c r="K7" i="5"/>
  <c r="K24" i="5"/>
  <c r="K18" i="5"/>
  <c r="K12" i="5"/>
  <c r="K6" i="5"/>
  <c r="K23" i="5"/>
  <c r="K17" i="5"/>
  <c r="K11" i="5"/>
  <c r="K5" i="5"/>
  <c r="J14" i="25"/>
  <c r="D14" i="25"/>
  <c r="H14" i="25"/>
  <c r="G14" i="25"/>
  <c r="F14" i="25"/>
  <c r="E14" i="25"/>
  <c r="I14" i="25"/>
  <c r="V4" i="28"/>
  <c r="J4" i="28"/>
  <c r="T4" i="28"/>
  <c r="L4" i="28"/>
  <c r="X4" i="28"/>
  <c r="N4" i="28"/>
  <c r="P4" i="28"/>
  <c r="F4" i="28"/>
  <c r="R4" i="28"/>
  <c r="H4" i="28"/>
  <c r="N10" i="28"/>
  <c r="P10" i="28"/>
  <c r="R10" i="28"/>
  <c r="H10" i="28"/>
  <c r="T10" i="28"/>
  <c r="J10" i="28"/>
  <c r="F10" i="28"/>
  <c r="V10" i="28"/>
  <c r="L10" i="28"/>
  <c r="X10" i="28"/>
  <c r="V16" i="28"/>
  <c r="J16" i="28"/>
  <c r="R16" i="28"/>
  <c r="H16" i="28"/>
  <c r="T16" i="28"/>
  <c r="L16" i="28"/>
  <c r="X16" i="28"/>
  <c r="N16" i="28"/>
  <c r="F16" i="28"/>
  <c r="P16" i="28"/>
  <c r="R22" i="28"/>
  <c r="T22" i="28"/>
  <c r="J22" i="28"/>
  <c r="F22" i="28"/>
  <c r="V22" i="28"/>
  <c r="L22" i="28"/>
  <c r="X22" i="28"/>
  <c r="N22" i="28"/>
  <c r="P22" i="28"/>
  <c r="H22" i="28"/>
  <c r="N28" i="28"/>
  <c r="X28" i="28"/>
  <c r="P28" i="28"/>
  <c r="F28" i="28"/>
  <c r="R28" i="28"/>
  <c r="H28" i="28"/>
  <c r="T28" i="28"/>
  <c r="J28" i="28"/>
  <c r="V28" i="28"/>
  <c r="L28" i="28"/>
  <c r="J6" i="29"/>
  <c r="H6" i="29"/>
  <c r="P6" i="29"/>
  <c r="N6" i="29"/>
  <c r="L6" i="29"/>
  <c r="F6" i="29"/>
  <c r="H15" i="29"/>
  <c r="F15" i="29"/>
  <c r="P15" i="29"/>
  <c r="N15" i="29"/>
  <c r="L15" i="29"/>
  <c r="J15" i="29"/>
  <c r="P24" i="29"/>
  <c r="N24" i="29"/>
  <c r="L24" i="29"/>
  <c r="F24" i="29"/>
  <c r="J24" i="29"/>
  <c r="H24" i="29"/>
  <c r="P30" i="29"/>
  <c r="F30" i="29"/>
  <c r="N30" i="29"/>
  <c r="L30" i="29"/>
  <c r="J30" i="29"/>
  <c r="H30" i="29"/>
  <c r="E10" i="32"/>
  <c r="G10" i="32"/>
  <c r="F10" i="32"/>
  <c r="D10" i="32"/>
  <c r="E22" i="32"/>
  <c r="F22" i="32"/>
  <c r="D22" i="32"/>
  <c r="G22" i="32"/>
  <c r="F10" i="36"/>
  <c r="E10" i="36"/>
  <c r="D10" i="36"/>
  <c r="F22" i="36"/>
  <c r="E22" i="36"/>
  <c r="D22" i="36"/>
  <c r="H8" i="40"/>
  <c r="G8" i="40"/>
  <c r="F8" i="40"/>
  <c r="E8" i="40"/>
  <c r="D8" i="40"/>
  <c r="I8" i="40"/>
  <c r="H20" i="40"/>
  <c r="G20" i="40"/>
  <c r="F20" i="40"/>
  <c r="E20" i="40"/>
  <c r="D20" i="40"/>
  <c r="I20" i="40"/>
  <c r="G14" i="18"/>
  <c r="V21" i="28"/>
  <c r="N21" i="28"/>
  <c r="H21" i="28"/>
  <c r="T21" i="28"/>
  <c r="L21" i="28"/>
  <c r="F21" i="28"/>
  <c r="R21" i="28"/>
  <c r="J21" i="28"/>
  <c r="X21" i="28"/>
  <c r="P21" i="28"/>
  <c r="T14" i="28"/>
  <c r="L14" i="28"/>
  <c r="R14" i="28"/>
  <c r="J14" i="28"/>
  <c r="X14" i="28"/>
  <c r="P14" i="28"/>
  <c r="H14" i="28"/>
  <c r="F14" i="28"/>
  <c r="V14" i="28"/>
  <c r="N14" i="28"/>
  <c r="T18" i="28"/>
  <c r="L18" i="28"/>
  <c r="N18" i="28"/>
  <c r="R18" i="28"/>
  <c r="J18" i="28"/>
  <c r="X18" i="28"/>
  <c r="P18" i="28"/>
  <c r="H18" i="28"/>
  <c r="F18" i="28"/>
  <c r="V18" i="28"/>
  <c r="T26" i="28"/>
  <c r="L26" i="28"/>
  <c r="R26" i="28"/>
  <c r="J26" i="28"/>
  <c r="N26" i="28"/>
  <c r="X26" i="28"/>
  <c r="P26" i="28"/>
  <c r="H26" i="28"/>
  <c r="F26" i="28"/>
  <c r="V26" i="28"/>
  <c r="T30" i="28"/>
  <c r="L30" i="28"/>
  <c r="R30" i="28"/>
  <c r="J30" i="28"/>
  <c r="X30" i="28"/>
  <c r="P30" i="28"/>
  <c r="H30" i="28"/>
  <c r="F30" i="28"/>
  <c r="V30" i="28"/>
  <c r="N30" i="28"/>
  <c r="V9" i="28"/>
  <c r="N9" i="28"/>
  <c r="T9" i="28"/>
  <c r="L9" i="28"/>
  <c r="F9" i="28"/>
  <c r="P9" i="28"/>
  <c r="H9" i="28"/>
  <c r="R9" i="28"/>
  <c r="J9" i="28"/>
  <c r="X9" i="28"/>
  <c r="R11" i="28"/>
  <c r="J11" i="28"/>
  <c r="F11" i="28"/>
  <c r="X11" i="28"/>
  <c r="P11" i="28"/>
  <c r="H11" i="28"/>
  <c r="T11" i="28"/>
  <c r="L11" i="28"/>
  <c r="V11" i="28"/>
  <c r="N11" i="28"/>
  <c r="R15" i="28"/>
  <c r="J15" i="28"/>
  <c r="X15" i="28"/>
  <c r="P15" i="28"/>
  <c r="H15" i="28"/>
  <c r="V15" i="28"/>
  <c r="N15" i="28"/>
  <c r="T15" i="28"/>
  <c r="L15" i="28"/>
  <c r="F15" i="28"/>
  <c r="R23" i="28"/>
  <c r="J23" i="28"/>
  <c r="L23" i="28"/>
  <c r="X23" i="28"/>
  <c r="P23" i="28"/>
  <c r="H23" i="28"/>
  <c r="F23" i="28"/>
  <c r="V23" i="28"/>
  <c r="N23" i="28"/>
  <c r="T23" i="28"/>
  <c r="R27" i="28"/>
  <c r="J27" i="28"/>
  <c r="F27" i="28"/>
  <c r="X27" i="28"/>
  <c r="P27" i="28"/>
  <c r="H27" i="28"/>
  <c r="L27" i="28"/>
  <c r="V27" i="28"/>
  <c r="N27" i="28"/>
  <c r="T27" i="28"/>
  <c r="V17" i="28"/>
  <c r="N17" i="28"/>
  <c r="P17" i="28"/>
  <c r="T17" i="28"/>
  <c r="L17" i="28"/>
  <c r="F17" i="28"/>
  <c r="R17" i="28"/>
  <c r="J17" i="28"/>
  <c r="X17" i="28"/>
  <c r="H17" i="28"/>
  <c r="X8" i="28"/>
  <c r="P8" i="28"/>
  <c r="H8" i="28"/>
  <c r="F8" i="28"/>
  <c r="R8" i="28"/>
  <c r="V8" i="28"/>
  <c r="N8" i="28"/>
  <c r="T8" i="28"/>
  <c r="L8" i="28"/>
  <c r="J8" i="28"/>
  <c r="X12" i="28"/>
  <c r="P12" i="28"/>
  <c r="H12" i="28"/>
  <c r="F12" i="28"/>
  <c r="J12" i="28"/>
  <c r="V12" i="28"/>
  <c r="N12" i="28"/>
  <c r="R12" i="28"/>
  <c r="T12" i="28"/>
  <c r="L12" i="28"/>
  <c r="X20" i="28"/>
  <c r="P20" i="28"/>
  <c r="H20" i="28"/>
  <c r="F20" i="28"/>
  <c r="V20" i="28"/>
  <c r="N20" i="28"/>
  <c r="J20" i="28"/>
  <c r="T20" i="28"/>
  <c r="L20" i="28"/>
  <c r="R20" i="28"/>
  <c r="X24" i="28"/>
  <c r="P24" i="28"/>
  <c r="H24" i="28"/>
  <c r="F24" i="28"/>
  <c r="R24" i="28"/>
  <c r="V24" i="28"/>
  <c r="N24" i="28"/>
  <c r="T24" i="28"/>
  <c r="L24" i="28"/>
  <c r="J24" i="28"/>
  <c r="X32" i="28"/>
  <c r="P32" i="28"/>
  <c r="H32" i="28"/>
  <c r="F32" i="28"/>
  <c r="J32" i="28"/>
  <c r="V32" i="28"/>
  <c r="N32" i="28"/>
  <c r="T32" i="28"/>
  <c r="L32" i="28"/>
  <c r="R32" i="28"/>
  <c r="G8" i="25"/>
  <c r="J8" i="25"/>
  <c r="F8" i="25"/>
  <c r="D8" i="25"/>
  <c r="I8" i="25"/>
  <c r="E8" i="25"/>
  <c r="H8" i="25"/>
  <c r="H10" i="25"/>
  <c r="D10" i="25"/>
  <c r="E10" i="25"/>
  <c r="G10" i="25"/>
  <c r="J10" i="25"/>
  <c r="F10" i="25"/>
  <c r="I10" i="25"/>
  <c r="I20" i="25"/>
  <c r="E20" i="25"/>
  <c r="J20" i="25"/>
  <c r="H20" i="25"/>
  <c r="D20" i="25"/>
  <c r="F20" i="25"/>
  <c r="G20" i="25"/>
  <c r="N30" i="19"/>
  <c r="M30" i="19"/>
  <c r="L30" i="19"/>
  <c r="K30" i="19"/>
  <c r="C18" i="42"/>
  <c r="P18" i="42" s="1"/>
  <c r="Q18" i="42" s="1"/>
  <c r="L5" i="1"/>
  <c r="L8" i="1"/>
  <c r="L10" i="1"/>
  <c r="C16" i="29"/>
  <c r="G7" i="22"/>
  <c r="G11" i="22"/>
  <c r="G6" i="22"/>
  <c r="G5" i="22"/>
  <c r="G10" i="22"/>
  <c r="L7" i="1"/>
  <c r="C14" i="25"/>
  <c r="C23" i="44"/>
  <c r="C7" i="29"/>
  <c r="L11" i="1"/>
  <c r="C16" i="26"/>
  <c r="L16" i="26"/>
  <c r="C19" i="29"/>
  <c r="H31" i="49"/>
  <c r="G8" i="22"/>
  <c r="G16" i="26"/>
  <c r="I16" i="26"/>
  <c r="C4" i="29"/>
  <c r="C10" i="29"/>
  <c r="C13" i="29"/>
  <c r="C22" i="29"/>
  <c r="C6" i="36"/>
  <c r="C21" i="38"/>
  <c r="C26" i="38"/>
  <c r="G9" i="22"/>
  <c r="C12" i="38"/>
  <c r="C11" i="38"/>
  <c r="C14" i="38"/>
  <c r="C23" i="38"/>
  <c r="C9" i="38"/>
  <c r="C20" i="38"/>
  <c r="C24" i="38"/>
  <c r="C15" i="38"/>
  <c r="C6" i="38"/>
  <c r="C13" i="38"/>
  <c r="C18" i="38"/>
  <c r="C8" i="38"/>
  <c r="L6" i="1"/>
  <c r="C10" i="38"/>
  <c r="C19" i="38"/>
  <c r="D23" i="44"/>
  <c r="E23" i="44"/>
  <c r="C22" i="32"/>
  <c r="C16" i="38"/>
  <c r="C7" i="38"/>
  <c r="C25" i="38"/>
  <c r="O10" i="43"/>
  <c r="C18" i="32"/>
  <c r="C10" i="36"/>
  <c r="C22" i="38"/>
  <c r="B4" i="63"/>
  <c r="B15" i="52"/>
  <c r="D24" i="29" l="1"/>
  <c r="C22" i="40"/>
  <c r="D31" i="29"/>
  <c r="C18" i="36"/>
  <c r="C22" i="25"/>
  <c r="D6" i="28"/>
  <c r="C20" i="40"/>
  <c r="C22" i="36"/>
  <c r="C12" i="36"/>
  <c r="D21" i="29"/>
  <c r="C14" i="40"/>
  <c r="D7" i="28"/>
  <c r="D8" i="29"/>
  <c r="H22" i="29"/>
  <c r="F22" i="29"/>
  <c r="P22" i="29"/>
  <c r="N22" i="29"/>
  <c r="L22" i="29"/>
  <c r="J22" i="29"/>
  <c r="G4" i="22"/>
  <c r="P16" i="29"/>
  <c r="N16" i="29"/>
  <c r="F16" i="29"/>
  <c r="L16" i="29"/>
  <c r="J16" i="29"/>
  <c r="H16" i="29"/>
  <c r="J30" i="19"/>
  <c r="J13" i="29"/>
  <c r="H13" i="29"/>
  <c r="P13" i="29"/>
  <c r="N13" i="29"/>
  <c r="L13" i="29"/>
  <c r="F13" i="29"/>
  <c r="P10" i="29"/>
  <c r="N10" i="29"/>
  <c r="L10" i="29"/>
  <c r="J10" i="29"/>
  <c r="F10" i="29"/>
  <c r="H10" i="29"/>
  <c r="L19" i="29"/>
  <c r="J19" i="29"/>
  <c r="H19" i="29"/>
  <c r="P19" i="29"/>
  <c r="F19" i="29"/>
  <c r="N19" i="29"/>
  <c r="H7" i="29"/>
  <c r="F7" i="29"/>
  <c r="P7" i="29"/>
  <c r="N7" i="29"/>
  <c r="L7" i="29"/>
  <c r="J7" i="29"/>
  <c r="N4" i="29"/>
  <c r="L4" i="29"/>
  <c r="J4" i="29"/>
  <c r="H4" i="29"/>
  <c r="F4" i="29"/>
  <c r="P4" i="29"/>
  <c r="D18" i="28"/>
  <c r="C23" i="31"/>
  <c r="D9" i="28"/>
  <c r="D15" i="52"/>
  <c r="C20" i="36"/>
  <c r="K4" i="50"/>
  <c r="C8" i="40"/>
  <c r="C8" i="32"/>
  <c r="K4" i="6"/>
  <c r="C8" i="36"/>
  <c r="D8" i="28"/>
  <c r="C10" i="40"/>
  <c r="D11" i="28"/>
  <c r="C4" i="36"/>
  <c r="D17" i="29"/>
  <c r="C20" i="32"/>
  <c r="C20" i="25"/>
  <c r="D5" i="29"/>
  <c r="D27" i="29"/>
  <c r="D4" i="28"/>
  <c r="D5" i="28"/>
  <c r="D15" i="29"/>
  <c r="D20" i="28"/>
  <c r="C18" i="25"/>
  <c r="D19" i="28"/>
  <c r="D10" i="28"/>
  <c r="C18" i="40"/>
  <c r="D28" i="28"/>
  <c r="L4" i="1"/>
  <c r="D28" i="29"/>
  <c r="C24" i="32"/>
  <c r="D18" i="29"/>
  <c r="E4" i="37"/>
  <c r="D6" i="29"/>
  <c r="D25" i="29"/>
  <c r="C12" i="32"/>
  <c r="C10" i="32"/>
  <c r="C4" i="40"/>
  <c r="D29" i="28"/>
  <c r="D26" i="28"/>
  <c r="C4" i="25"/>
  <c r="D17" i="28"/>
  <c r="C5" i="38"/>
  <c r="D24" i="28"/>
  <c r="D16" i="28"/>
  <c r="C6" i="32"/>
  <c r="D23" i="28"/>
  <c r="D14" i="29"/>
  <c r="C4" i="37"/>
  <c r="I4" i="37"/>
  <c r="D29" i="29"/>
  <c r="D23" i="29"/>
  <c r="D30" i="28"/>
  <c r="D14" i="28"/>
  <c r="D21" i="28"/>
  <c r="K4" i="37"/>
  <c r="C10" i="25"/>
  <c r="D20" i="29"/>
  <c r="D22" i="28"/>
  <c r="G4" i="37"/>
  <c r="L15" i="52"/>
  <c r="D33" i="29"/>
  <c r="C6" i="40"/>
  <c r="C14" i="36"/>
  <c r="D27" i="28"/>
  <c r="D30" i="29"/>
  <c r="C16" i="25"/>
  <c r="D12" i="29"/>
  <c r="D9" i="29"/>
  <c r="C16" i="36"/>
  <c r="C12" i="25"/>
  <c r="D25" i="28"/>
  <c r="D26" i="29"/>
  <c r="K4" i="5"/>
  <c r="C8" i="25"/>
  <c r="C6" i="25"/>
  <c r="D13" i="28"/>
  <c r="D12" i="28"/>
  <c r="C16" i="40"/>
  <c r="D32" i="29"/>
  <c r="C16" i="32"/>
  <c r="C12" i="40"/>
  <c r="C14" i="32"/>
  <c r="D32" i="28"/>
  <c r="D31" i="28"/>
  <c r="D11" i="29"/>
  <c r="D15" i="28"/>
  <c r="K4" i="15"/>
  <c r="D19" i="29" l="1"/>
  <c r="D16" i="29"/>
  <c r="D13" i="29"/>
  <c r="D7" i="29"/>
  <c r="D22" i="29"/>
  <c r="D4" i="29"/>
  <c r="D10" i="29"/>
  <c r="I4" i="54"/>
  <c r="L4" i="54"/>
  <c r="E4" i="54"/>
  <c r="C4" i="54"/>
  <c r="D4" i="54"/>
  <c r="D11" i="54" s="1"/>
  <c r="P4" i="54"/>
  <c r="P13" i="54" s="1"/>
  <c r="G4" i="54"/>
  <c r="K4" i="54"/>
  <c r="O4" i="54"/>
  <c r="O11" i="54" s="1"/>
  <c r="O7" i="54"/>
  <c r="F4" i="54"/>
  <c r="M4" i="54"/>
  <c r="Q4" i="54"/>
  <c r="H4" i="54"/>
  <c r="J4" i="54"/>
  <c r="N4" i="54"/>
  <c r="N15" i="54" s="1"/>
  <c r="P17" i="54" l="1"/>
  <c r="D13" i="54"/>
  <c r="J17" i="54"/>
  <c r="J21" i="54"/>
  <c r="J19" i="54"/>
  <c r="J23" i="54"/>
  <c r="J25" i="54"/>
  <c r="J27" i="54"/>
  <c r="M11" i="54"/>
  <c r="M27" i="54"/>
  <c r="M19" i="54"/>
  <c r="M23" i="54"/>
  <c r="M25" i="54"/>
  <c r="M21" i="54"/>
  <c r="K13" i="54"/>
  <c r="K23" i="54"/>
  <c r="K27" i="54"/>
  <c r="K19" i="54"/>
  <c r="K21" i="54"/>
  <c r="K25" i="54"/>
  <c r="C11" i="54"/>
  <c r="C23" i="54"/>
  <c r="C19" i="54"/>
  <c r="C21" i="54"/>
  <c r="C25" i="54"/>
  <c r="C27" i="54"/>
  <c r="I9" i="54"/>
  <c r="I27" i="54"/>
  <c r="I19" i="54"/>
  <c r="I21" i="54"/>
  <c r="I23" i="54"/>
  <c r="I25" i="54"/>
  <c r="M15" i="54"/>
  <c r="H9" i="54"/>
  <c r="H25" i="54"/>
  <c r="H27" i="54"/>
  <c r="H19" i="54"/>
  <c r="H21" i="54"/>
  <c r="H23" i="54"/>
  <c r="F15" i="54"/>
  <c r="F21" i="54"/>
  <c r="F25" i="54"/>
  <c r="F27" i="54"/>
  <c r="F23" i="54"/>
  <c r="F19" i="54"/>
  <c r="G15" i="54"/>
  <c r="G23" i="54"/>
  <c r="G27" i="54"/>
  <c r="G25" i="54"/>
  <c r="G19" i="54"/>
  <c r="G21" i="54"/>
  <c r="E15" i="54"/>
  <c r="E27" i="54"/>
  <c r="E19" i="54"/>
  <c r="E23" i="54"/>
  <c r="E25" i="54"/>
  <c r="E21" i="54"/>
  <c r="E17" i="54"/>
  <c r="Q9" i="54"/>
  <c r="Q27" i="54"/>
  <c r="Q19" i="54"/>
  <c r="Q21" i="54"/>
  <c r="Q23" i="54"/>
  <c r="Q25" i="54"/>
  <c r="P9" i="54"/>
  <c r="P25" i="54"/>
  <c r="P27" i="54"/>
  <c r="P19" i="54"/>
  <c r="P21" i="54"/>
  <c r="P23" i="54"/>
  <c r="L17" i="54"/>
  <c r="L25" i="54"/>
  <c r="L21" i="54"/>
  <c r="L23" i="54"/>
  <c r="L27" i="54"/>
  <c r="L19" i="54"/>
  <c r="E11" i="54"/>
  <c r="G11" i="54"/>
  <c r="Q11" i="54"/>
  <c r="N11" i="54"/>
  <c r="N21" i="54"/>
  <c r="N25" i="54"/>
  <c r="N27" i="54"/>
  <c r="N23" i="54"/>
  <c r="N19" i="54"/>
  <c r="M7" i="54"/>
  <c r="O15" i="54"/>
  <c r="O23" i="54"/>
  <c r="O25" i="54"/>
  <c r="O27" i="54"/>
  <c r="O19" i="54"/>
  <c r="O21" i="54"/>
  <c r="D15" i="54"/>
  <c r="D25" i="54"/>
  <c r="D21" i="54"/>
  <c r="D23" i="54"/>
  <c r="D27" i="54"/>
  <c r="D19" i="54"/>
  <c r="N7" i="54"/>
  <c r="I13" i="54"/>
  <c r="G13" i="54"/>
  <c r="H17" i="54"/>
  <c r="C7" i="54"/>
  <c r="F13" i="54"/>
  <c r="J13" i="54"/>
  <c r="C9" i="54"/>
  <c r="K17" i="54"/>
  <c r="Q7" i="54"/>
  <c r="E7" i="54"/>
  <c r="E9" i="54"/>
  <c r="I15" i="54"/>
  <c r="I17" i="54"/>
  <c r="M13" i="54"/>
  <c r="F11" i="54"/>
  <c r="F17" i="54"/>
  <c r="J11" i="54"/>
  <c r="N17" i="54"/>
  <c r="C13" i="54"/>
  <c r="G17" i="54"/>
  <c r="K15" i="54"/>
  <c r="K11" i="54"/>
  <c r="O17" i="54"/>
  <c r="D9" i="54"/>
  <c r="H13" i="54"/>
  <c r="H15" i="54"/>
  <c r="L13" i="54"/>
  <c r="P11" i="54"/>
  <c r="P15" i="54"/>
  <c r="Q17" i="54"/>
  <c r="C15" i="54"/>
  <c r="P7" i="54"/>
  <c r="K7" i="54"/>
  <c r="E13" i="54"/>
  <c r="I11" i="54"/>
  <c r="M9" i="54"/>
  <c r="F9" i="54"/>
  <c r="J9" i="54"/>
  <c r="J15" i="54"/>
  <c r="N13" i="54"/>
  <c r="C17" i="54"/>
  <c r="G7" i="54"/>
  <c r="K9" i="54"/>
  <c r="O13" i="54"/>
  <c r="D17" i="54"/>
  <c r="H11" i="54"/>
  <c r="L15" i="54"/>
  <c r="L9" i="54"/>
  <c r="Q15" i="54"/>
  <c r="Q13" i="54"/>
  <c r="J7" i="54"/>
  <c r="F7" i="54"/>
  <c r="H7" i="54"/>
  <c r="L7" i="54"/>
  <c r="I7" i="54"/>
  <c r="D7" i="54"/>
  <c r="M17" i="54"/>
  <c r="N9" i="54"/>
  <c r="G9" i="54"/>
  <c r="O9" i="54"/>
  <c r="L11" i="54"/>
  <c r="J5" i="54" l="1"/>
  <c r="I5" i="54"/>
  <c r="N5" i="54"/>
  <c r="L5" i="54"/>
  <c r="Q5" i="54"/>
  <c r="O5" i="54"/>
  <c r="M5" i="54"/>
  <c r="P5" i="54"/>
  <c r="G5" i="54"/>
  <c r="C5" i="54"/>
  <c r="H5" i="54"/>
  <c r="D5" i="54"/>
  <c r="F5" i="54"/>
  <c r="K5" i="54"/>
  <c r="E5" i="54"/>
  <c r="C33" i="28"/>
  <c r="T33" i="28" s="1"/>
  <c r="V33" i="28" l="1"/>
  <c r="J33" i="28"/>
  <c r="P33" i="28"/>
  <c r="N33" i="28"/>
  <c r="X33" i="28"/>
  <c r="R33" i="28"/>
  <c r="H33" i="28"/>
  <c r="L33" i="28"/>
  <c r="F33" i="28"/>
  <c r="D33" i="28" l="1"/>
</calcChain>
</file>

<file path=xl/sharedStrings.xml><?xml version="1.0" encoding="utf-8"?>
<sst xmlns="http://schemas.openxmlformats.org/spreadsheetml/2006/main" count="3267" uniqueCount="1283">
  <si>
    <r>
      <t>106年</t>
    </r>
    <r>
      <rPr>
        <sz val="12"/>
        <rFont val="新細明體"/>
        <family val="1"/>
        <charset val="136"/>
      </rPr>
      <t/>
    </r>
  </si>
  <si>
    <r>
      <t>107年</t>
    </r>
    <r>
      <rPr>
        <sz val="12"/>
        <rFont val="新細明體"/>
        <family val="1"/>
        <charset val="136"/>
      </rPr>
      <t/>
    </r>
  </si>
  <si>
    <r>
      <t>108年</t>
    </r>
    <r>
      <rPr>
        <sz val="12"/>
        <rFont val="新細明體"/>
        <family val="1"/>
        <charset val="136"/>
      </rPr>
      <t/>
    </r>
  </si>
  <si>
    <r>
      <t>109年</t>
    </r>
    <r>
      <rPr>
        <sz val="12"/>
        <rFont val="新細明體"/>
        <family val="1"/>
        <charset val="136"/>
      </rPr>
      <t/>
    </r>
  </si>
  <si>
    <r>
      <rPr>
        <sz val="12"/>
        <rFont val="新細明體"/>
        <family val="1"/>
        <charset val="136"/>
      </rPr>
      <t>件</t>
    </r>
    <phoneticPr fontId="7" type="noConversion"/>
  </si>
  <si>
    <t>%</t>
  </si>
  <si>
    <r>
      <rPr>
        <sz val="12"/>
        <rFont val="新細明體"/>
        <family val="1"/>
        <charset val="136"/>
      </rPr>
      <t>件</t>
    </r>
    <phoneticPr fontId="7" type="noConversion"/>
  </si>
  <si>
    <r>
      <rPr>
        <sz val="12"/>
        <rFont val="新細明體"/>
        <family val="1"/>
        <charset val="136"/>
      </rPr>
      <t>告訴</t>
    </r>
    <phoneticPr fontId="7" type="noConversion"/>
  </si>
  <si>
    <r>
      <rPr>
        <sz val="12"/>
        <rFont val="新細明體"/>
        <family val="1"/>
        <charset val="136"/>
      </rPr>
      <t>告發</t>
    </r>
    <phoneticPr fontId="7" type="noConversion"/>
  </si>
  <si>
    <r>
      <rPr>
        <sz val="12"/>
        <rFont val="新細明體"/>
        <family val="1"/>
        <charset val="136"/>
      </rPr>
      <t>自首</t>
    </r>
    <phoneticPr fontId="7" type="noConversion"/>
  </si>
  <si>
    <r>
      <rPr>
        <sz val="12"/>
        <rFont val="新細明體"/>
        <family val="1"/>
        <charset val="136"/>
      </rPr>
      <t>司法警察機關移送</t>
    </r>
    <phoneticPr fontId="7" type="noConversion"/>
  </si>
  <si>
    <r>
      <rPr>
        <sz val="12"/>
        <rFont val="新細明體"/>
        <family val="1"/>
        <charset val="136"/>
      </rPr>
      <t>他檢察機關移送</t>
    </r>
    <phoneticPr fontId="7" type="noConversion"/>
  </si>
  <si>
    <r>
      <rPr>
        <sz val="12"/>
        <rFont val="新細明體"/>
        <family val="1"/>
        <charset val="136"/>
      </rPr>
      <t>其他來源</t>
    </r>
    <phoneticPr fontId="7" type="noConversion"/>
  </si>
  <si>
    <r>
      <rPr>
        <sz val="12"/>
        <rFont val="新細明體"/>
        <family val="1"/>
        <charset val="136"/>
      </rPr>
      <t>比率</t>
    </r>
    <phoneticPr fontId="7" type="noConversion"/>
  </si>
  <si>
    <r>
      <rPr>
        <sz val="12"/>
        <rFont val="新細明體"/>
        <family val="1"/>
        <charset val="136"/>
      </rPr>
      <t>比率</t>
    </r>
    <phoneticPr fontId="7" type="noConversion"/>
  </si>
  <si>
    <r>
      <t>101年</t>
    </r>
    <r>
      <rPr>
        <sz val="12"/>
        <rFont val="新細明體"/>
        <family val="1"/>
        <charset val="136"/>
      </rPr>
      <t/>
    </r>
  </si>
  <si>
    <r>
      <t>102年</t>
    </r>
    <r>
      <rPr>
        <sz val="12"/>
        <rFont val="新細明體"/>
        <family val="1"/>
        <charset val="136"/>
      </rPr>
      <t/>
    </r>
  </si>
  <si>
    <r>
      <t>103年</t>
    </r>
    <r>
      <rPr>
        <sz val="12"/>
        <rFont val="新細明體"/>
        <family val="1"/>
        <charset val="136"/>
      </rPr>
      <t/>
    </r>
  </si>
  <si>
    <r>
      <t>104年</t>
    </r>
    <r>
      <rPr>
        <sz val="12"/>
        <rFont val="新細明體"/>
        <family val="1"/>
        <charset val="136"/>
      </rPr>
      <t/>
    </r>
  </si>
  <si>
    <r>
      <t>105年</t>
    </r>
    <r>
      <rPr>
        <sz val="12"/>
        <rFont val="新細明體"/>
        <family val="1"/>
        <charset val="136"/>
      </rPr>
      <t/>
    </r>
  </si>
  <si>
    <r>
      <rPr>
        <sz val="11"/>
        <rFont val="新細明體"/>
        <family val="1"/>
        <charset val="136"/>
      </rPr>
      <t>單位：件、</t>
    </r>
    <r>
      <rPr>
        <sz val="11"/>
        <rFont val="Times New Roman"/>
        <family val="1"/>
      </rPr>
      <t>%</t>
    </r>
    <phoneticPr fontId="7" type="noConversion"/>
  </si>
  <si>
    <r>
      <rPr>
        <sz val="12"/>
        <rFont val="新細明體"/>
        <family val="1"/>
        <charset val="136"/>
      </rPr>
      <t>總計</t>
    </r>
    <phoneticPr fontId="7" type="noConversion"/>
  </si>
  <si>
    <r>
      <rPr>
        <sz val="12"/>
        <rFont val="新細明體"/>
        <family val="1"/>
        <charset val="136"/>
      </rPr>
      <t>其</t>
    </r>
    <r>
      <rPr>
        <sz val="12"/>
        <rFont val="Times New Roman"/>
        <family val="1"/>
      </rPr>
      <t xml:space="preserve">  </t>
    </r>
    <r>
      <rPr>
        <sz val="12"/>
        <rFont val="新細明體"/>
        <family val="1"/>
        <charset val="136"/>
      </rPr>
      <t>他</t>
    </r>
  </si>
  <si>
    <r>
      <t>104</t>
    </r>
    <r>
      <rPr>
        <sz val="12"/>
        <rFont val="新細明體"/>
        <family val="1"/>
        <charset val="136"/>
      </rPr>
      <t>年</t>
    </r>
    <phoneticPr fontId="18" type="noConversion"/>
  </si>
  <si>
    <r>
      <rPr>
        <sz val="12"/>
        <rFont val="新細明體"/>
        <family val="1"/>
        <charset val="136"/>
      </rPr>
      <t>與上年比較增減</t>
    </r>
    <phoneticPr fontId="7" type="noConversion"/>
  </si>
  <si>
    <r>
      <t>105</t>
    </r>
    <r>
      <rPr>
        <sz val="12"/>
        <rFont val="新細明體"/>
        <family val="1"/>
        <charset val="136"/>
      </rPr>
      <t>年</t>
    </r>
    <phoneticPr fontId="18" type="noConversion"/>
  </si>
  <si>
    <r>
      <t>106</t>
    </r>
    <r>
      <rPr>
        <sz val="12"/>
        <rFont val="新細明體"/>
        <family val="1"/>
        <charset val="136"/>
      </rPr>
      <t>年</t>
    </r>
    <phoneticPr fontId="18" type="noConversion"/>
  </si>
  <si>
    <t>%</t>
    <phoneticPr fontId="7" type="noConversion"/>
  </si>
  <si>
    <r>
      <rPr>
        <sz val="12"/>
        <rFont val="新細明體"/>
        <family val="1"/>
        <charset val="136"/>
      </rPr>
      <t>件</t>
    </r>
    <phoneticPr fontId="7" type="noConversion"/>
  </si>
  <si>
    <r>
      <rPr>
        <sz val="12"/>
        <rFont val="新細明體"/>
        <family val="1"/>
        <charset val="136"/>
      </rPr>
      <t>件</t>
    </r>
    <phoneticPr fontId="7" type="noConversion"/>
  </si>
  <si>
    <r>
      <rPr>
        <sz val="12"/>
        <rFont val="新細明體"/>
        <family val="1"/>
        <charset val="136"/>
      </rPr>
      <t>件</t>
    </r>
    <phoneticPr fontId="7" type="noConversion"/>
  </si>
  <si>
    <t>%</t>
    <phoneticPr fontId="7" type="noConversion"/>
  </si>
  <si>
    <r>
      <rPr>
        <sz val="12"/>
        <rFont val="新細明體"/>
        <family val="1"/>
        <charset val="136"/>
      </rPr>
      <t>總計</t>
    </r>
    <phoneticPr fontId="7" type="noConversion"/>
  </si>
  <si>
    <r>
      <rPr>
        <sz val="12"/>
        <rFont val="新細明體"/>
        <family val="1"/>
        <charset val="136"/>
      </rPr>
      <t>普通刑法案件</t>
    </r>
    <phoneticPr fontId="7" type="noConversion"/>
  </si>
  <si>
    <r>
      <rPr>
        <sz val="12"/>
        <rFont val="新細明體"/>
        <family val="1"/>
        <charset val="136"/>
      </rPr>
      <t>特別刑法案件</t>
    </r>
    <phoneticPr fontId="7" type="noConversion"/>
  </si>
  <si>
    <r>
      <t>107</t>
    </r>
    <r>
      <rPr>
        <sz val="12"/>
        <rFont val="新細明體"/>
        <family val="1"/>
        <charset val="136"/>
      </rPr>
      <t>年</t>
    </r>
    <phoneticPr fontId="18" type="noConversion"/>
  </si>
  <si>
    <r>
      <t>108</t>
    </r>
    <r>
      <rPr>
        <sz val="12"/>
        <rFont val="新細明體"/>
        <family val="1"/>
        <charset val="136"/>
      </rPr>
      <t>年</t>
    </r>
    <phoneticPr fontId="18" type="noConversion"/>
  </si>
  <si>
    <r>
      <t>109</t>
    </r>
    <r>
      <rPr>
        <sz val="12"/>
        <rFont val="新細明體"/>
        <family val="1"/>
        <charset val="136"/>
      </rPr>
      <t>年</t>
    </r>
    <phoneticPr fontId="18" type="noConversion"/>
  </si>
  <si>
    <r>
      <rPr>
        <sz val="12"/>
        <rFont val="新細明體"/>
        <family val="1"/>
        <charset val="136"/>
      </rPr>
      <t>普通刑法案件</t>
    </r>
    <phoneticPr fontId="7" type="noConversion"/>
  </si>
  <si>
    <r>
      <rPr>
        <sz val="12"/>
        <rFont val="新細明體"/>
        <family val="1"/>
        <charset val="136"/>
      </rPr>
      <t>特別刑法案件</t>
    </r>
    <phoneticPr fontId="7" type="noConversion"/>
  </si>
  <si>
    <r>
      <rPr>
        <sz val="12"/>
        <rFont val="新細明體"/>
        <family val="1"/>
        <charset val="136"/>
      </rPr>
      <t>件</t>
    </r>
    <r>
      <rPr>
        <sz val="12"/>
        <rFont val="Times New Roman"/>
        <family val="1"/>
      </rPr>
      <t xml:space="preserve">  </t>
    </r>
    <phoneticPr fontId="7" type="noConversion"/>
  </si>
  <si>
    <r>
      <rPr>
        <sz val="12"/>
        <rFont val="新細明體"/>
        <family val="1"/>
        <charset val="136"/>
      </rPr>
      <t>件</t>
    </r>
    <r>
      <rPr>
        <sz val="12"/>
        <rFont val="Times New Roman"/>
        <family val="1"/>
      </rPr>
      <t xml:space="preserve">  </t>
    </r>
    <phoneticPr fontId="7" type="noConversion"/>
  </si>
  <si>
    <r>
      <rPr>
        <sz val="12"/>
        <rFont val="新細明體"/>
        <family val="1"/>
        <charset val="136"/>
      </rPr>
      <t>件</t>
    </r>
    <r>
      <rPr>
        <sz val="12"/>
        <rFont val="Times New Roman"/>
        <family val="1"/>
      </rPr>
      <t xml:space="preserve">  </t>
    </r>
    <phoneticPr fontId="7" type="noConversion"/>
  </si>
  <si>
    <r>
      <rPr>
        <sz val="12"/>
        <rFont val="新細明體"/>
        <family val="1"/>
        <charset val="136"/>
      </rPr>
      <t>公共危險罪</t>
    </r>
    <phoneticPr fontId="7" type="noConversion"/>
  </si>
  <si>
    <r>
      <rPr>
        <sz val="12"/>
        <rFont val="新細明體"/>
        <family val="1"/>
        <charset val="136"/>
      </rPr>
      <t>竊盜罪</t>
    </r>
    <phoneticPr fontId="7" type="noConversion"/>
  </si>
  <si>
    <t xml:space="preserve"> </t>
    <phoneticPr fontId="7" type="noConversion"/>
  </si>
  <si>
    <r>
      <rPr>
        <sz val="12"/>
        <rFont val="新細明體"/>
        <family val="1"/>
        <charset val="136"/>
      </rPr>
      <t>妨害自由罪</t>
    </r>
    <phoneticPr fontId="7" type="noConversion"/>
  </si>
  <si>
    <r>
      <rPr>
        <sz val="12"/>
        <rFont val="新細明體"/>
        <family val="1"/>
        <charset val="136"/>
      </rPr>
      <t>毀棄損壞罪</t>
    </r>
    <phoneticPr fontId="7" type="noConversion"/>
  </si>
  <si>
    <r>
      <rPr>
        <sz val="12"/>
        <rFont val="新細明體"/>
        <family val="1"/>
        <charset val="136"/>
      </rPr>
      <t>偽造文書印文罪</t>
    </r>
    <phoneticPr fontId="7" type="noConversion"/>
  </si>
  <si>
    <r>
      <rPr>
        <sz val="12"/>
        <rFont val="新細明體"/>
        <family val="1"/>
        <charset val="136"/>
      </rPr>
      <t>殺人罪</t>
    </r>
    <phoneticPr fontId="7" type="noConversion"/>
  </si>
  <si>
    <r>
      <rPr>
        <sz val="12"/>
        <rFont val="新細明體"/>
        <family val="1"/>
        <charset val="136"/>
      </rPr>
      <t>偽證及誣告罪</t>
    </r>
    <phoneticPr fontId="7" type="noConversion"/>
  </si>
  <si>
    <r>
      <rPr>
        <sz val="12"/>
        <rFont val="新細明體"/>
        <family val="1"/>
        <charset val="136"/>
      </rPr>
      <t>妨害公務罪</t>
    </r>
    <phoneticPr fontId="7" type="noConversion"/>
  </si>
  <si>
    <r>
      <rPr>
        <sz val="12"/>
        <rFont val="新細明體"/>
        <family val="1"/>
        <charset val="136"/>
      </rPr>
      <t>搶奪強盜及海盜罪</t>
    </r>
    <phoneticPr fontId="7" type="noConversion"/>
  </si>
  <si>
    <r>
      <t>105</t>
    </r>
    <r>
      <rPr>
        <sz val="12"/>
        <rFont val="新細明體"/>
        <family val="1"/>
        <charset val="136"/>
      </rPr>
      <t>年</t>
    </r>
    <phoneticPr fontId="18" type="noConversion"/>
  </si>
  <si>
    <r>
      <rPr>
        <sz val="12"/>
        <rFont val="新細明體"/>
        <family val="1"/>
        <charset val="136"/>
      </rPr>
      <t>件</t>
    </r>
  </si>
  <si>
    <r>
      <rPr>
        <sz val="12"/>
        <color theme="1"/>
        <rFont val="新細明體"/>
        <family val="1"/>
        <charset val="136"/>
      </rPr>
      <t>總</t>
    </r>
    <r>
      <rPr>
        <sz val="12"/>
        <color theme="1"/>
        <rFont val="Times New Roman"/>
        <family val="1"/>
      </rPr>
      <t xml:space="preserve">             </t>
    </r>
    <r>
      <rPr>
        <sz val="12"/>
        <color theme="1"/>
        <rFont val="新細明體"/>
        <family val="1"/>
        <charset val="136"/>
      </rPr>
      <t>計</t>
    </r>
  </si>
  <si>
    <r>
      <rPr>
        <sz val="12"/>
        <color theme="1"/>
        <rFont val="新細明體"/>
        <family val="1"/>
        <charset val="136"/>
      </rPr>
      <t>毒品危害防制條例</t>
    </r>
    <phoneticPr fontId="7" type="noConversion"/>
  </si>
  <si>
    <r>
      <rPr>
        <sz val="12"/>
        <color theme="1"/>
        <rFont val="新細明體"/>
        <family val="1"/>
        <charset val="136"/>
      </rPr>
      <t>家庭暴力防治法</t>
    </r>
    <phoneticPr fontId="7" type="noConversion"/>
  </si>
  <si>
    <r>
      <rPr>
        <sz val="12"/>
        <color theme="1"/>
        <rFont val="新細明體"/>
        <family val="1"/>
        <charset val="136"/>
      </rPr>
      <t>著作權法</t>
    </r>
    <phoneticPr fontId="7" type="noConversion"/>
  </si>
  <si>
    <r>
      <rPr>
        <sz val="12"/>
        <color theme="1"/>
        <rFont val="新細明體"/>
        <family val="1"/>
        <charset val="136"/>
      </rPr>
      <t>商標法</t>
    </r>
    <phoneticPr fontId="7" type="noConversion"/>
  </si>
  <si>
    <r>
      <rPr>
        <sz val="12"/>
        <color theme="1"/>
        <rFont val="新細明體"/>
        <family val="1"/>
        <charset val="136"/>
      </rPr>
      <t>洗錢防制法</t>
    </r>
    <phoneticPr fontId="7" type="noConversion"/>
  </si>
  <si>
    <r>
      <rPr>
        <sz val="12"/>
        <color theme="1"/>
        <rFont val="新細明體"/>
        <family val="1"/>
        <charset val="136"/>
      </rPr>
      <t>槍砲彈藥刀械管制條例</t>
    </r>
  </si>
  <si>
    <r>
      <rPr>
        <sz val="12"/>
        <color theme="1"/>
        <rFont val="新細明體"/>
        <family val="1"/>
        <charset val="136"/>
      </rPr>
      <t>藥事法</t>
    </r>
    <phoneticPr fontId="7" type="noConversion"/>
  </si>
  <si>
    <r>
      <rPr>
        <sz val="12"/>
        <color theme="1"/>
        <rFont val="新細明體"/>
        <family val="1"/>
        <charset val="136"/>
      </rPr>
      <t>銀行法</t>
    </r>
    <phoneticPr fontId="7" type="noConversion"/>
  </si>
  <si>
    <r>
      <rPr>
        <sz val="12"/>
        <color theme="1"/>
        <rFont val="新細明體"/>
        <family val="1"/>
        <charset val="136"/>
      </rPr>
      <t>廢棄物清理法</t>
    </r>
    <phoneticPr fontId="7" type="noConversion"/>
  </si>
  <si>
    <r>
      <rPr>
        <sz val="12"/>
        <color theme="1"/>
        <rFont val="新細明體"/>
        <family val="1"/>
        <charset val="136"/>
      </rPr>
      <t>妨害兵役治罪條例</t>
    </r>
  </si>
  <si>
    <r>
      <rPr>
        <sz val="12"/>
        <color theme="1"/>
        <rFont val="新細明體"/>
        <family val="1"/>
        <charset val="136"/>
      </rPr>
      <t>個人資料保護法</t>
    </r>
    <phoneticPr fontId="7" type="noConversion"/>
  </si>
  <si>
    <r>
      <rPr>
        <sz val="12"/>
        <color theme="1"/>
        <rFont val="新細明體"/>
        <family val="1"/>
        <charset val="136"/>
      </rPr>
      <t>兒童及少年性剝削防制條例</t>
    </r>
    <phoneticPr fontId="7" type="noConversion"/>
  </si>
  <si>
    <r>
      <rPr>
        <sz val="12"/>
        <color theme="1"/>
        <rFont val="新細明體"/>
        <family val="1"/>
        <charset val="136"/>
      </rPr>
      <t>組織犯罪防制條例</t>
    </r>
    <phoneticPr fontId="7" type="noConversion"/>
  </si>
  <si>
    <r>
      <rPr>
        <sz val="12"/>
        <color theme="1"/>
        <rFont val="新細明體"/>
        <family val="1"/>
        <charset val="136"/>
      </rPr>
      <t>公職人員選舉罷免法</t>
    </r>
    <phoneticPr fontId="7" type="noConversion"/>
  </si>
  <si>
    <r>
      <rPr>
        <sz val="12"/>
        <color theme="1"/>
        <rFont val="新細明體"/>
        <family val="1"/>
        <charset val="136"/>
      </rPr>
      <t>稅捐稽徵法</t>
    </r>
    <phoneticPr fontId="7" type="noConversion"/>
  </si>
  <si>
    <r>
      <rPr>
        <sz val="12"/>
        <color theme="1"/>
        <rFont val="新細明體"/>
        <family val="1"/>
        <charset val="136"/>
      </rPr>
      <t>貪污治罪條例</t>
    </r>
  </si>
  <si>
    <r>
      <rPr>
        <sz val="12"/>
        <color theme="1"/>
        <rFont val="新細明體"/>
        <family val="1"/>
        <charset val="136"/>
      </rPr>
      <t>公司法</t>
    </r>
    <phoneticPr fontId="7" type="noConversion"/>
  </si>
  <si>
    <r>
      <rPr>
        <sz val="12"/>
        <color theme="1"/>
        <rFont val="新細明體"/>
        <family val="1"/>
        <charset val="136"/>
      </rPr>
      <t>森林法</t>
    </r>
    <phoneticPr fontId="7" type="noConversion"/>
  </si>
  <si>
    <r>
      <rPr>
        <sz val="12"/>
        <color theme="1"/>
        <rFont val="新細明體"/>
        <family val="1"/>
        <charset val="136"/>
      </rPr>
      <t>就業服務法</t>
    </r>
    <phoneticPr fontId="7" type="noConversion"/>
  </si>
  <si>
    <r>
      <rPr>
        <sz val="12"/>
        <color theme="1"/>
        <rFont val="新細明體"/>
        <family val="1"/>
        <charset val="136"/>
      </rPr>
      <t>政府採購法</t>
    </r>
    <phoneticPr fontId="7" type="noConversion"/>
  </si>
  <si>
    <r>
      <rPr>
        <sz val="12"/>
        <color theme="1"/>
        <rFont val="新細明體"/>
        <family val="1"/>
        <charset val="136"/>
      </rPr>
      <t>臺灣地區與大陸地區人民關係條例</t>
    </r>
    <phoneticPr fontId="7" type="noConversion"/>
  </si>
  <si>
    <r>
      <rPr>
        <sz val="12"/>
        <color theme="1"/>
        <rFont val="新細明體"/>
        <family val="1"/>
        <charset val="136"/>
      </rPr>
      <t>其</t>
    </r>
    <r>
      <rPr>
        <sz val="12"/>
        <color theme="1"/>
        <rFont val="Times New Roman"/>
        <family val="1"/>
      </rPr>
      <t xml:space="preserve">  </t>
    </r>
    <r>
      <rPr>
        <sz val="12"/>
        <color theme="1"/>
        <rFont val="新細明體"/>
        <family val="1"/>
        <charset val="136"/>
      </rPr>
      <t>他</t>
    </r>
  </si>
  <si>
    <r>
      <t>104</t>
    </r>
    <r>
      <rPr>
        <sz val="12"/>
        <rFont val="新細明體"/>
        <family val="1"/>
        <charset val="136"/>
      </rPr>
      <t>年</t>
    </r>
    <phoneticPr fontId="18" type="noConversion"/>
  </si>
  <si>
    <r>
      <rPr>
        <sz val="11"/>
        <rFont val="新細明體"/>
        <family val="1"/>
        <charset val="136"/>
      </rPr>
      <t>總計</t>
    </r>
    <phoneticPr fontId="7" type="noConversion"/>
  </si>
  <si>
    <r>
      <rPr>
        <sz val="11"/>
        <rFont val="新細明體"/>
        <family val="1"/>
        <charset val="136"/>
      </rPr>
      <t>普通刑法</t>
    </r>
    <phoneticPr fontId="7" type="noConversion"/>
  </si>
  <si>
    <r>
      <rPr>
        <sz val="11"/>
        <rFont val="新細明體"/>
        <family val="1"/>
        <charset val="136"/>
      </rPr>
      <t>特別刑法</t>
    </r>
    <phoneticPr fontId="7" type="noConversion"/>
  </si>
  <si>
    <r>
      <rPr>
        <sz val="11"/>
        <rFont val="新細明體"/>
        <family val="1"/>
        <charset val="136"/>
      </rPr>
      <t>總計</t>
    </r>
    <phoneticPr fontId="7" type="noConversion"/>
  </si>
  <si>
    <r>
      <rPr>
        <sz val="11"/>
        <rFont val="新細明體"/>
        <family val="1"/>
        <charset val="136"/>
      </rPr>
      <t>普通刑法</t>
    </r>
    <phoneticPr fontId="7" type="noConversion"/>
  </si>
  <si>
    <r>
      <rPr>
        <sz val="11"/>
        <rFont val="新細明體"/>
        <family val="1"/>
        <charset val="136"/>
      </rPr>
      <t>通常程序
提起公訴</t>
    </r>
    <phoneticPr fontId="7" type="noConversion"/>
  </si>
  <si>
    <r>
      <rPr>
        <sz val="11"/>
        <rFont val="新細明體"/>
        <family val="1"/>
        <charset val="136"/>
      </rPr>
      <t>聲請簡易
判決處刑</t>
    </r>
    <phoneticPr fontId="7" type="noConversion"/>
  </si>
  <si>
    <r>
      <rPr>
        <sz val="11"/>
        <rFont val="新細明體"/>
        <family val="1"/>
        <charset val="136"/>
      </rPr>
      <t>緩起訴處分</t>
    </r>
    <phoneticPr fontId="7" type="noConversion"/>
  </si>
  <si>
    <r>
      <rPr>
        <sz val="11"/>
        <rFont val="新細明體"/>
        <family val="1"/>
        <charset val="136"/>
      </rPr>
      <t>不起訴處分</t>
    </r>
    <phoneticPr fontId="7" type="noConversion"/>
  </si>
  <si>
    <r>
      <rPr>
        <sz val="11"/>
        <rFont val="新細明體"/>
        <family val="1"/>
        <charset val="136"/>
      </rPr>
      <t>其他</t>
    </r>
    <phoneticPr fontId="7" type="noConversion"/>
  </si>
  <si>
    <r>
      <t>108</t>
    </r>
    <r>
      <rPr>
        <sz val="12"/>
        <rFont val="新細明體"/>
        <family val="1"/>
        <charset val="136"/>
      </rPr>
      <t>年</t>
    </r>
    <phoneticPr fontId="18" type="noConversion"/>
  </si>
  <si>
    <r>
      <rPr>
        <sz val="11"/>
        <rFont val="新細明體"/>
        <family val="1"/>
        <charset val="136"/>
      </rPr>
      <t>普通刑法</t>
    </r>
    <phoneticPr fontId="7" type="noConversion"/>
  </si>
  <si>
    <r>
      <rPr>
        <sz val="11"/>
        <rFont val="新細明體"/>
        <family val="1"/>
        <charset val="136"/>
      </rPr>
      <t>緩起訴處分</t>
    </r>
    <phoneticPr fontId="7" type="noConversion"/>
  </si>
  <si>
    <r>
      <rPr>
        <sz val="10"/>
        <rFont val="新細明體"/>
        <family val="1"/>
        <charset val="136"/>
      </rPr>
      <t>說　　明：其他包括移送調解、通緝、移轉管轄、移送法院併案審理、毒品案件移送戒治所、改作自訴、被告死亡及其他簽結等。</t>
    </r>
    <phoneticPr fontId="7" type="noConversion"/>
  </si>
  <si>
    <t>%</t>
    <phoneticPr fontId="7" type="noConversion"/>
  </si>
  <si>
    <t>%</t>
    <phoneticPr fontId="7" type="noConversion"/>
  </si>
  <si>
    <r>
      <rPr>
        <sz val="10"/>
        <rFont val="新細明體"/>
        <family val="1"/>
        <charset val="136"/>
      </rPr>
      <t>說　　明：</t>
    </r>
    <r>
      <rPr>
        <sz val="10"/>
        <rFont val="Times New Roman"/>
        <family val="1"/>
      </rPr>
      <t xml:space="preserve">1. </t>
    </r>
    <r>
      <rPr>
        <sz val="10"/>
        <rFont val="新細明體"/>
        <family val="1"/>
        <charset val="136"/>
      </rPr>
      <t>起訴包括通常程序提起公訴及聲請簡易判決處刑。</t>
    </r>
    <phoneticPr fontId="7" type="noConversion"/>
  </si>
  <si>
    <r>
      <rPr>
        <sz val="12"/>
        <rFont val="新細明體"/>
        <family val="1"/>
        <charset val="136"/>
      </rPr>
      <t>男</t>
    </r>
    <phoneticPr fontId="7" type="noConversion"/>
  </si>
  <si>
    <r>
      <rPr>
        <sz val="12"/>
        <rFont val="新細明體"/>
        <family val="1"/>
        <charset val="136"/>
      </rPr>
      <t>女</t>
    </r>
    <phoneticPr fontId="7" type="noConversion"/>
  </si>
  <si>
    <r>
      <rPr>
        <sz val="12"/>
        <rFont val="新細明體"/>
        <family val="1"/>
        <charset val="136"/>
      </rPr>
      <t>總計</t>
    </r>
  </si>
  <si>
    <r>
      <rPr>
        <sz val="12"/>
        <rFont val="新細明體"/>
        <family val="1"/>
        <charset val="136"/>
      </rPr>
      <t>殺人罪</t>
    </r>
    <phoneticPr fontId="7" type="noConversion"/>
  </si>
  <si>
    <t>-</t>
    <phoneticPr fontId="18" type="noConversion"/>
  </si>
  <si>
    <r>
      <rPr>
        <sz val="12"/>
        <rFont val="新細明體"/>
        <family val="1"/>
        <charset val="136"/>
      </rPr>
      <t>其他</t>
    </r>
  </si>
  <si>
    <r>
      <rPr>
        <sz val="12"/>
        <rFont val="新細明體"/>
        <family val="1"/>
        <charset val="136"/>
      </rPr>
      <t>不起訴處分</t>
    </r>
    <phoneticPr fontId="7" type="noConversion"/>
  </si>
  <si>
    <t>%</t>
    <phoneticPr fontId="7" type="noConversion"/>
  </si>
  <si>
    <r>
      <rPr>
        <sz val="12"/>
        <rFont val="新細明體"/>
        <family val="1"/>
        <charset val="136"/>
      </rPr>
      <t>總</t>
    </r>
    <r>
      <rPr>
        <sz val="12"/>
        <rFont val="Times New Roman"/>
        <family val="1"/>
      </rPr>
      <t xml:space="preserve">           </t>
    </r>
    <r>
      <rPr>
        <sz val="12"/>
        <rFont val="新細明體"/>
        <family val="1"/>
        <charset val="136"/>
      </rPr>
      <t>計</t>
    </r>
  </si>
  <si>
    <t xml:space="preserve"> </t>
  </si>
  <si>
    <r>
      <rPr>
        <sz val="12"/>
        <rFont val="新細明體"/>
        <family val="1"/>
        <charset val="136"/>
      </rPr>
      <t>檢察官依職權
不起訴處分件數</t>
    </r>
    <phoneticPr fontId="7" type="noConversion"/>
  </si>
  <si>
    <r>
      <rPr>
        <sz val="12"/>
        <rFont val="新細明體"/>
        <family val="1"/>
        <charset val="136"/>
      </rPr>
      <t>總計</t>
    </r>
    <phoneticPr fontId="7" type="noConversion"/>
  </si>
  <si>
    <r>
      <rPr>
        <sz val="12"/>
        <rFont val="新細明體"/>
        <family val="1"/>
        <charset val="136"/>
      </rPr>
      <t>起訴</t>
    </r>
    <phoneticPr fontId="7" type="noConversion"/>
  </si>
  <si>
    <r>
      <rPr>
        <sz val="12"/>
        <rFont val="新細明體"/>
        <family val="1"/>
        <charset val="136"/>
      </rPr>
      <t>緩起訴處分</t>
    </r>
    <phoneticPr fontId="7" type="noConversion"/>
  </si>
  <si>
    <r>
      <rPr>
        <sz val="12"/>
        <rFont val="新細明體"/>
        <family val="1"/>
        <charset val="136"/>
      </rPr>
      <t>其他</t>
    </r>
    <phoneticPr fontId="7" type="noConversion"/>
  </si>
  <si>
    <r>
      <rPr>
        <sz val="12"/>
        <rFont val="新細明體"/>
        <family val="1"/>
        <charset val="136"/>
      </rPr>
      <t>件</t>
    </r>
    <phoneticPr fontId="7" type="noConversion"/>
  </si>
  <si>
    <r>
      <rPr>
        <sz val="12"/>
        <rFont val="新細明體"/>
        <family val="1"/>
        <charset val="136"/>
      </rPr>
      <t>總</t>
    </r>
    <r>
      <rPr>
        <sz val="12"/>
        <rFont val="Times New Roman"/>
        <family val="1"/>
      </rPr>
      <t xml:space="preserve">         </t>
    </r>
    <r>
      <rPr>
        <sz val="12"/>
        <rFont val="新細明體"/>
        <family val="1"/>
        <charset val="136"/>
      </rPr>
      <t>計</t>
    </r>
    <phoneticPr fontId="7" type="noConversion"/>
  </si>
  <si>
    <r>
      <rPr>
        <sz val="12"/>
        <rFont val="新細明體"/>
        <family val="1"/>
        <charset val="136"/>
      </rPr>
      <t>公共危險罪</t>
    </r>
    <phoneticPr fontId="7" type="noConversion"/>
  </si>
  <si>
    <r>
      <rPr>
        <sz val="12"/>
        <rFont val="新細明體"/>
        <family val="1"/>
        <charset val="136"/>
      </rPr>
      <t>竊盜罪</t>
    </r>
    <phoneticPr fontId="7" type="noConversion"/>
  </si>
  <si>
    <r>
      <rPr>
        <sz val="12"/>
        <rFont val="新細明體"/>
        <family val="1"/>
        <charset val="136"/>
      </rPr>
      <t>恐嚇及擄人勒贖罪</t>
    </r>
    <phoneticPr fontId="7" type="noConversion"/>
  </si>
  <si>
    <r>
      <rPr>
        <sz val="12"/>
        <rFont val="新細明體"/>
        <family val="1"/>
        <charset val="136"/>
      </rPr>
      <t>其他</t>
    </r>
    <phoneticPr fontId="7" type="noConversion"/>
  </si>
  <si>
    <r>
      <rPr>
        <sz val="10"/>
        <rFont val="新細明體"/>
        <family val="1"/>
        <charset val="136"/>
      </rPr>
      <t>單位：人次</t>
    </r>
    <phoneticPr fontId="7" type="noConversion"/>
  </si>
  <si>
    <r>
      <rPr>
        <sz val="11"/>
        <rFont val="新細明體"/>
        <family val="1"/>
        <charset val="136"/>
      </rPr>
      <t>向被害人道歉</t>
    </r>
    <phoneticPr fontId="7" type="noConversion"/>
  </si>
  <si>
    <r>
      <rPr>
        <sz val="11"/>
        <rFont val="新細明體"/>
        <family val="1"/>
        <charset val="136"/>
      </rPr>
      <t>立悔過書</t>
    </r>
    <phoneticPr fontId="7" type="noConversion"/>
  </si>
  <si>
    <r>
      <rPr>
        <sz val="11"/>
        <rFont val="新細明體"/>
        <family val="1"/>
        <charset val="136"/>
      </rPr>
      <t>產上之損害賠償
數額之財產或非財
向被害人支付相當</t>
    </r>
    <phoneticPr fontId="7" type="noConversion"/>
  </si>
  <si>
    <r>
      <rPr>
        <sz val="11"/>
        <rFont val="新細明體"/>
        <family val="1"/>
        <charset val="136"/>
      </rPr>
      <t>體支付一定之金額
益團體、地方自治團
向公庫或指定之公</t>
    </r>
  </si>
  <si>
    <r>
      <rPr>
        <sz val="10"/>
        <rFont val="新細明體"/>
        <family val="1"/>
        <charset val="136"/>
      </rPr>
      <t>四十小時以下之義務勞務
團體提供四十小時以上二百
行政法人、社區或公益機構
向指定之政府機關（構）、</t>
    </r>
  </si>
  <si>
    <r>
      <rPr>
        <sz val="11"/>
        <rFont val="新細明體"/>
        <family val="1"/>
        <charset val="136"/>
      </rPr>
      <t>全之必要命令
保護被害人安</t>
    </r>
    <phoneticPr fontId="7" type="noConversion"/>
  </si>
  <si>
    <r>
      <rPr>
        <sz val="11"/>
        <rFont val="新細明體"/>
        <family val="1"/>
        <charset val="136"/>
      </rPr>
      <t>之必要命令
預防再犯所為</t>
    </r>
    <phoneticPr fontId="7" type="noConversion"/>
  </si>
  <si>
    <r>
      <rPr>
        <sz val="11"/>
        <rFont val="新細明體"/>
        <family val="1"/>
        <charset val="136"/>
      </rPr>
      <t>其他</t>
    </r>
    <phoneticPr fontId="7" type="noConversion"/>
  </si>
  <si>
    <r>
      <rPr>
        <sz val="12"/>
        <rFont val="新細明體"/>
        <family val="1"/>
        <charset val="136"/>
      </rPr>
      <t>公益團體</t>
    </r>
    <phoneticPr fontId="7" type="noConversion"/>
  </si>
  <si>
    <t>-</t>
  </si>
  <si>
    <t>-</t>
    <phoneticPr fontId="16" type="noConversion"/>
  </si>
  <si>
    <r>
      <rPr>
        <sz val="12"/>
        <rFont val="新細明體"/>
        <family val="1"/>
        <charset val="136"/>
      </rPr>
      <t>得</t>
    </r>
    <r>
      <rPr>
        <sz val="12"/>
        <rFont val="Times New Roman"/>
        <family val="1"/>
      </rPr>
      <t xml:space="preserve"> </t>
    </r>
    <r>
      <rPr>
        <sz val="12"/>
        <rFont val="新細明體"/>
        <family val="1"/>
        <charset val="136"/>
      </rPr>
      <t>再</t>
    </r>
    <r>
      <rPr>
        <sz val="12"/>
        <rFont val="Times New Roman"/>
        <family val="1"/>
      </rPr>
      <t xml:space="preserve"> </t>
    </r>
    <r>
      <rPr>
        <sz val="12"/>
        <rFont val="新細明體"/>
        <family val="1"/>
        <charset val="136"/>
      </rPr>
      <t>議</t>
    </r>
    <r>
      <rPr>
        <sz val="12"/>
        <rFont val="Times New Roman"/>
        <family val="1"/>
      </rPr>
      <t xml:space="preserve"> </t>
    </r>
    <r>
      <rPr>
        <sz val="12"/>
        <rFont val="新細明體"/>
        <family val="1"/>
        <charset val="136"/>
      </rPr>
      <t>件</t>
    </r>
    <r>
      <rPr>
        <sz val="12"/>
        <rFont val="Times New Roman"/>
        <family val="1"/>
      </rPr>
      <t xml:space="preserve"> </t>
    </r>
    <r>
      <rPr>
        <sz val="12"/>
        <rFont val="新細明體"/>
        <family val="1"/>
        <charset val="136"/>
      </rPr>
      <t>數</t>
    </r>
    <phoneticPr fontId="7" type="noConversion"/>
  </si>
  <si>
    <r>
      <rPr>
        <sz val="12"/>
        <rFont val="新細明體"/>
        <family val="1"/>
        <charset val="136"/>
      </rPr>
      <t>聲</t>
    </r>
    <r>
      <rPr>
        <sz val="12"/>
        <rFont val="Times New Roman"/>
        <family val="1"/>
      </rPr>
      <t xml:space="preserve"> </t>
    </r>
    <r>
      <rPr>
        <sz val="12"/>
        <rFont val="新細明體"/>
        <family val="1"/>
        <charset val="136"/>
      </rPr>
      <t>請</t>
    </r>
    <r>
      <rPr>
        <sz val="12"/>
        <rFont val="Times New Roman"/>
        <family val="1"/>
      </rPr>
      <t xml:space="preserve"> </t>
    </r>
    <r>
      <rPr>
        <sz val="12"/>
        <rFont val="新細明體"/>
        <family val="1"/>
        <charset val="136"/>
      </rPr>
      <t>再</t>
    </r>
    <r>
      <rPr>
        <sz val="12"/>
        <rFont val="Times New Roman"/>
        <family val="1"/>
      </rPr>
      <t xml:space="preserve"> </t>
    </r>
    <r>
      <rPr>
        <sz val="12"/>
        <rFont val="新細明體"/>
        <family val="1"/>
        <charset val="136"/>
      </rPr>
      <t>議</t>
    </r>
    <r>
      <rPr>
        <sz val="12"/>
        <rFont val="Times New Roman"/>
        <family val="1"/>
      </rPr>
      <t xml:space="preserve"> </t>
    </r>
    <r>
      <rPr>
        <sz val="12"/>
        <rFont val="新細明體"/>
        <family val="1"/>
        <charset val="136"/>
      </rPr>
      <t>件</t>
    </r>
    <r>
      <rPr>
        <sz val="12"/>
        <rFont val="Times New Roman"/>
        <family val="1"/>
      </rPr>
      <t xml:space="preserve"> </t>
    </r>
    <r>
      <rPr>
        <sz val="12"/>
        <rFont val="新細明體"/>
        <family val="1"/>
        <charset val="136"/>
      </rPr>
      <t>數</t>
    </r>
    <phoneticPr fontId="7" type="noConversion"/>
  </si>
  <si>
    <r>
      <rPr>
        <sz val="12"/>
        <rFont val="新細明體"/>
        <family val="1"/>
        <charset val="136"/>
      </rPr>
      <t>總計</t>
    </r>
    <phoneticPr fontId="29" type="noConversion"/>
  </si>
  <si>
    <r>
      <rPr>
        <sz val="12"/>
        <rFont val="新細明體"/>
        <family val="1"/>
        <charset val="136"/>
      </rPr>
      <t>緩起訴
處　分</t>
    </r>
    <phoneticPr fontId="29" type="noConversion"/>
  </si>
  <si>
    <r>
      <rPr>
        <sz val="12"/>
        <rFont val="新細明體"/>
        <family val="1"/>
        <charset val="136"/>
      </rPr>
      <t>不起訴
處　分</t>
    </r>
    <phoneticPr fontId="29" type="noConversion"/>
  </si>
  <si>
    <r>
      <rPr>
        <sz val="12"/>
        <rFont val="新細明體"/>
        <family val="1"/>
        <charset val="136"/>
      </rPr>
      <t>撤　銷
緩起訴
處　分</t>
    </r>
    <phoneticPr fontId="29" type="noConversion"/>
  </si>
  <si>
    <r>
      <rPr>
        <sz val="12"/>
        <rFont val="新細明體"/>
        <family val="1"/>
        <charset val="136"/>
      </rPr>
      <t>占得再議
件數比率</t>
    </r>
    <phoneticPr fontId="7" type="noConversion"/>
  </si>
  <si>
    <r>
      <rPr>
        <sz val="13"/>
        <color theme="1"/>
        <rFont val="新細明體"/>
        <family val="1"/>
        <charset val="136"/>
      </rPr>
      <t>送交上級法院檢察署檢察長後發回件數</t>
    </r>
    <phoneticPr fontId="7" type="noConversion"/>
  </si>
  <si>
    <r>
      <rPr>
        <sz val="12"/>
        <rFont val="新細明體"/>
        <family val="1"/>
        <charset val="136"/>
      </rPr>
      <t>年底未結件數</t>
    </r>
    <phoneticPr fontId="7" type="noConversion"/>
  </si>
  <si>
    <r>
      <rPr>
        <sz val="12"/>
        <rFont val="新細明體"/>
        <family val="1"/>
        <charset val="136"/>
      </rPr>
      <t>聲請駁回</t>
    </r>
    <phoneticPr fontId="7" type="noConversion"/>
  </si>
  <si>
    <r>
      <rPr>
        <sz val="12"/>
        <rFont val="新細明體"/>
        <family val="1"/>
        <charset val="136"/>
      </rPr>
      <t>續行偵查
命令</t>
    </r>
    <phoneticPr fontId="7" type="noConversion"/>
  </si>
  <si>
    <r>
      <rPr>
        <sz val="12"/>
        <rFont val="新細明體"/>
        <family val="1"/>
        <charset val="136"/>
      </rPr>
      <t>命令起訴</t>
    </r>
    <phoneticPr fontId="7" type="noConversion"/>
  </si>
  <si>
    <r>
      <rPr>
        <sz val="12"/>
        <rFont val="新細明體"/>
        <family val="1"/>
        <charset val="136"/>
      </rPr>
      <t>撤回聲請</t>
    </r>
    <r>
      <rPr>
        <sz val="12"/>
        <rFont val="Times New Roman"/>
        <family val="1"/>
      </rPr>
      <t xml:space="preserve">   </t>
    </r>
    <r>
      <rPr>
        <sz val="12"/>
        <rFont val="新細明體"/>
        <family val="1"/>
        <charset val="136"/>
      </rPr>
      <t>由聲請人</t>
    </r>
    <phoneticPr fontId="7" type="noConversion"/>
  </si>
  <si>
    <r>
      <rPr>
        <sz val="12"/>
        <rFont val="新細明體"/>
        <family val="1"/>
        <charset val="136"/>
      </rPr>
      <t>銷或駁回聲請由原檢察官撤</t>
    </r>
    <phoneticPr fontId="7" type="noConversion"/>
  </si>
  <si>
    <r>
      <rPr>
        <sz val="12"/>
        <rFont val="新細明體"/>
        <family val="1"/>
        <charset val="136"/>
      </rPr>
      <t>撤銷處分
由檢察長</t>
    </r>
    <phoneticPr fontId="7" type="noConversion"/>
  </si>
  <si>
    <r>
      <rPr>
        <sz val="12"/>
        <rFont val="新細明體"/>
        <family val="1"/>
        <charset val="136"/>
      </rPr>
      <t>檢察署檢察長
送交上級法院</t>
    </r>
    <phoneticPr fontId="7" type="noConversion"/>
  </si>
  <si>
    <r>
      <rPr>
        <sz val="12"/>
        <rFont val="新細明體"/>
        <family val="1"/>
        <charset val="136"/>
      </rPr>
      <t>件</t>
    </r>
    <phoneticPr fontId="7" type="noConversion"/>
  </si>
  <si>
    <r>
      <rPr>
        <sz val="12"/>
        <rFont val="新細明體"/>
        <family val="1"/>
        <charset val="136"/>
      </rPr>
      <t>件</t>
    </r>
    <phoneticPr fontId="7" type="noConversion"/>
  </si>
  <si>
    <t>%</t>
    <phoneticPr fontId="7" type="noConversion"/>
  </si>
  <si>
    <r>
      <rPr>
        <sz val="12"/>
        <rFont val="新細明體"/>
        <family val="1"/>
        <charset val="136"/>
      </rPr>
      <t>件</t>
    </r>
    <phoneticPr fontId="7" type="noConversion"/>
  </si>
  <si>
    <t>%</t>
    <phoneticPr fontId="7" type="noConversion"/>
  </si>
  <si>
    <r>
      <rPr>
        <sz val="12"/>
        <rFont val="新細明體"/>
        <family val="1"/>
        <charset val="136"/>
      </rPr>
      <t>件</t>
    </r>
    <phoneticPr fontId="7" type="noConversion"/>
  </si>
  <si>
    <t>%</t>
    <phoneticPr fontId="7" type="noConversion"/>
  </si>
  <si>
    <t>-</t>
    <phoneticPr fontId="16" type="noConversion"/>
  </si>
  <si>
    <r>
      <rPr>
        <sz val="10"/>
        <rFont val="新細明體"/>
        <family val="1"/>
        <charset val="136"/>
      </rPr>
      <t>說　　明：再議案件送交上級檢察署檢察長後發回件數，若一案數名被告發回情形不同時，各情形按被告人數比例統計；
　　　　　發回件數之其他包括撤回原處分已自訴、退回補資料、函查鑑定簽結、不合法簽結、逾期駁回、撤銷原處分及撤回告訴等。</t>
    </r>
    <phoneticPr fontId="7" type="noConversion"/>
  </si>
  <si>
    <r>
      <rPr>
        <sz val="10"/>
        <rFont val="新細明體"/>
        <family val="1"/>
        <charset val="136"/>
      </rPr>
      <t>　　　　　</t>
    </r>
    <phoneticPr fontId="18" type="noConversion"/>
  </si>
  <si>
    <r>
      <rPr>
        <sz val="12"/>
        <rFont val="新細明體"/>
        <family val="1"/>
        <charset val="136"/>
      </rPr>
      <t>新收件數</t>
    </r>
    <phoneticPr fontId="7" type="noConversion"/>
  </si>
  <si>
    <r>
      <rPr>
        <sz val="12"/>
        <rFont val="新細明體"/>
        <family val="1"/>
        <charset val="136"/>
      </rPr>
      <t>終</t>
    </r>
    <r>
      <rPr>
        <sz val="12"/>
        <rFont val="Times New Roman"/>
        <family val="1"/>
      </rPr>
      <t xml:space="preserve">     </t>
    </r>
    <r>
      <rPr>
        <sz val="12"/>
        <rFont val="新細明體"/>
        <family val="1"/>
        <charset val="136"/>
      </rPr>
      <t>結</t>
    </r>
    <r>
      <rPr>
        <sz val="12"/>
        <rFont val="Times New Roman"/>
        <family val="1"/>
      </rPr>
      <t xml:space="preserve">      </t>
    </r>
    <r>
      <rPr>
        <sz val="12"/>
        <rFont val="新細明體"/>
        <family val="1"/>
        <charset val="136"/>
      </rPr>
      <t>件</t>
    </r>
    <r>
      <rPr>
        <sz val="12"/>
        <rFont val="Times New Roman"/>
        <family val="1"/>
      </rPr>
      <t xml:space="preserve">     </t>
    </r>
    <r>
      <rPr>
        <sz val="12"/>
        <rFont val="新細明體"/>
        <family val="1"/>
        <charset val="136"/>
      </rPr>
      <t>數</t>
    </r>
    <phoneticPr fontId="7" type="noConversion"/>
  </si>
  <si>
    <r>
      <rPr>
        <sz val="12"/>
        <rFont val="新細明體"/>
        <family val="1"/>
        <charset val="136"/>
      </rPr>
      <t>未結件數
年底</t>
    </r>
    <phoneticPr fontId="7" type="noConversion"/>
  </si>
  <si>
    <r>
      <rPr>
        <sz val="12"/>
        <rFont val="新細明體"/>
        <family val="1"/>
        <charset val="136"/>
      </rPr>
      <t>提</t>
    </r>
    <r>
      <rPr>
        <sz val="12"/>
        <rFont val="Times New Roman"/>
        <family val="1"/>
      </rPr>
      <t xml:space="preserve"> </t>
    </r>
    <r>
      <rPr>
        <sz val="12"/>
        <rFont val="新細明體"/>
        <family val="1"/>
        <charset val="136"/>
      </rPr>
      <t>起</t>
    </r>
    <r>
      <rPr>
        <sz val="12"/>
        <rFont val="Times New Roman"/>
        <family val="1"/>
      </rPr>
      <t xml:space="preserve"> </t>
    </r>
    <r>
      <rPr>
        <sz val="12"/>
        <rFont val="新細明體"/>
        <family val="1"/>
        <charset val="136"/>
      </rPr>
      <t>非</t>
    </r>
    <r>
      <rPr>
        <sz val="12"/>
        <rFont val="Times New Roman"/>
        <family val="1"/>
      </rPr>
      <t xml:space="preserve"> </t>
    </r>
    <r>
      <rPr>
        <sz val="12"/>
        <rFont val="新細明體"/>
        <family val="1"/>
        <charset val="136"/>
      </rPr>
      <t>常</t>
    </r>
    <r>
      <rPr>
        <sz val="12"/>
        <rFont val="Times New Roman"/>
        <family val="1"/>
      </rPr>
      <t xml:space="preserve"> </t>
    </r>
    <r>
      <rPr>
        <sz val="12"/>
        <rFont val="新細明體"/>
        <family val="1"/>
        <charset val="136"/>
      </rPr>
      <t>上</t>
    </r>
    <r>
      <rPr>
        <sz val="12"/>
        <rFont val="Times New Roman"/>
        <family val="1"/>
      </rPr>
      <t xml:space="preserve"> </t>
    </r>
    <r>
      <rPr>
        <sz val="12"/>
        <rFont val="新細明體"/>
        <family val="1"/>
        <charset val="136"/>
      </rPr>
      <t>訴</t>
    </r>
    <r>
      <rPr>
        <sz val="12"/>
        <rFont val="Times New Roman"/>
        <family val="1"/>
      </rPr>
      <t xml:space="preserve"> </t>
    </r>
    <r>
      <rPr>
        <sz val="12"/>
        <rFont val="新細明體"/>
        <family val="1"/>
        <charset val="136"/>
      </rPr>
      <t>案</t>
    </r>
    <r>
      <rPr>
        <sz val="12"/>
        <rFont val="Times New Roman"/>
        <family val="1"/>
      </rPr>
      <t xml:space="preserve"> </t>
    </r>
    <r>
      <rPr>
        <sz val="12"/>
        <rFont val="新細明體"/>
        <family val="1"/>
        <charset val="136"/>
      </rPr>
      <t>件</t>
    </r>
    <r>
      <rPr>
        <sz val="12"/>
        <rFont val="Times New Roman"/>
        <family val="1"/>
      </rPr>
      <t xml:space="preserve"> </t>
    </r>
    <r>
      <rPr>
        <sz val="12"/>
        <rFont val="新細明體"/>
        <family val="1"/>
        <charset val="136"/>
      </rPr>
      <t>判</t>
    </r>
    <r>
      <rPr>
        <sz val="12"/>
        <rFont val="Times New Roman"/>
        <family val="1"/>
      </rPr>
      <t xml:space="preserve"> </t>
    </r>
    <r>
      <rPr>
        <sz val="12"/>
        <rFont val="新細明體"/>
        <family val="1"/>
        <charset val="136"/>
      </rPr>
      <t>決</t>
    </r>
    <r>
      <rPr>
        <sz val="12"/>
        <rFont val="Times New Roman"/>
        <family val="1"/>
      </rPr>
      <t xml:space="preserve"> </t>
    </r>
    <r>
      <rPr>
        <sz val="12"/>
        <rFont val="新細明體"/>
        <family val="1"/>
        <charset val="136"/>
      </rPr>
      <t>結</t>
    </r>
    <r>
      <rPr>
        <sz val="12"/>
        <rFont val="Times New Roman"/>
        <family val="1"/>
      </rPr>
      <t xml:space="preserve"> </t>
    </r>
    <r>
      <rPr>
        <sz val="12"/>
        <rFont val="新細明體"/>
        <family val="1"/>
        <charset val="136"/>
      </rPr>
      <t>果</t>
    </r>
    <phoneticPr fontId="7" type="noConversion"/>
  </si>
  <si>
    <r>
      <rPr>
        <sz val="12"/>
        <rFont val="細明體"/>
        <family val="3"/>
        <charset val="136"/>
      </rPr>
      <t>提</t>
    </r>
    <r>
      <rPr>
        <sz val="12"/>
        <rFont val="Times New Roman"/>
        <family val="1"/>
      </rPr>
      <t xml:space="preserve"> </t>
    </r>
    <r>
      <rPr>
        <sz val="12"/>
        <rFont val="細明體"/>
        <family val="3"/>
        <charset val="136"/>
      </rPr>
      <t>起</t>
    </r>
    <r>
      <rPr>
        <sz val="12"/>
        <rFont val="Times New Roman"/>
        <family val="1"/>
      </rPr>
      <t xml:space="preserve"> </t>
    </r>
    <r>
      <rPr>
        <sz val="12"/>
        <rFont val="細明體"/>
        <family val="3"/>
        <charset val="136"/>
      </rPr>
      <t>非</t>
    </r>
    <r>
      <rPr>
        <sz val="12"/>
        <rFont val="Times New Roman"/>
        <family val="1"/>
      </rPr>
      <t xml:space="preserve"> </t>
    </r>
    <r>
      <rPr>
        <sz val="12"/>
        <rFont val="細明體"/>
        <family val="3"/>
        <charset val="136"/>
      </rPr>
      <t>常</t>
    </r>
    <r>
      <rPr>
        <sz val="12"/>
        <rFont val="Times New Roman"/>
        <family val="1"/>
      </rPr>
      <t xml:space="preserve"> </t>
    </r>
    <r>
      <rPr>
        <sz val="12"/>
        <rFont val="細明體"/>
        <family val="3"/>
        <charset val="136"/>
      </rPr>
      <t>上</t>
    </r>
    <r>
      <rPr>
        <sz val="12"/>
        <rFont val="Times New Roman"/>
        <family val="1"/>
      </rPr>
      <t xml:space="preserve"> </t>
    </r>
    <r>
      <rPr>
        <sz val="12"/>
        <rFont val="細明體"/>
        <family val="3"/>
        <charset val="136"/>
      </rPr>
      <t>訴</t>
    </r>
    <phoneticPr fontId="18" type="noConversion"/>
  </si>
  <si>
    <t>不予提起
非常上訴</t>
    <phoneticPr fontId="18" type="noConversion"/>
  </si>
  <si>
    <r>
      <rPr>
        <sz val="12"/>
        <rFont val="新細明體"/>
        <family val="1"/>
        <charset val="136"/>
      </rPr>
      <t>撤銷原判決</t>
    </r>
    <phoneticPr fontId="7" type="noConversion"/>
  </si>
  <si>
    <r>
      <rPr>
        <sz val="12"/>
        <rFont val="新細明體"/>
        <family val="1"/>
        <charset val="136"/>
      </rPr>
      <t>並發回更審
撤銷原判決</t>
    </r>
    <phoneticPr fontId="7" type="noConversion"/>
  </si>
  <si>
    <r>
      <rPr>
        <sz val="12"/>
        <rFont val="新細明體"/>
        <family val="1"/>
        <charset val="136"/>
      </rPr>
      <t>駁回非常上訴</t>
    </r>
    <phoneticPr fontId="7" type="noConversion"/>
  </si>
  <si>
    <r>
      <rPr>
        <sz val="12"/>
        <rFont val="新細明體"/>
        <family val="1"/>
        <charset val="136"/>
      </rPr>
      <t>聲請
檢察官</t>
    </r>
    <phoneticPr fontId="7" type="noConversion"/>
  </si>
  <si>
    <r>
      <rPr>
        <sz val="12"/>
        <rFont val="新細明體"/>
        <family val="1"/>
        <charset val="136"/>
      </rPr>
      <t>計</t>
    </r>
  </si>
  <si>
    <t>件數</t>
    <phoneticPr fontId="18" type="noConversion"/>
  </si>
  <si>
    <t>比率</t>
    <phoneticPr fontId="18" type="noConversion"/>
  </si>
  <si>
    <r>
      <rPr>
        <sz val="12"/>
        <rFont val="新細明體"/>
        <family val="1"/>
        <charset val="136"/>
      </rPr>
      <t>防制條例</t>
    </r>
    <r>
      <rPr>
        <sz val="13"/>
        <rFont val="Times New Roman"/>
        <family val="1"/>
      </rPr>
      <t xml:space="preserve">
</t>
    </r>
    <r>
      <rPr>
        <sz val="13"/>
        <rFont val="新細明體"/>
        <family val="1"/>
        <charset val="136"/>
      </rPr>
      <t>毒品危害</t>
    </r>
    <phoneticPr fontId="7" type="noConversion"/>
  </si>
  <si>
    <r>
      <rPr>
        <sz val="12"/>
        <rFont val="新細明體"/>
        <family val="1"/>
        <charset val="136"/>
      </rPr>
      <t>及重利罪
詐欺背信</t>
    </r>
    <phoneticPr fontId="7" type="noConversion"/>
  </si>
  <si>
    <r>
      <rPr>
        <sz val="12"/>
        <rFont val="新細明體"/>
        <family val="1"/>
        <charset val="136"/>
      </rPr>
      <t>械管制條例
槍砲彈藥刀</t>
    </r>
    <phoneticPr fontId="7" type="noConversion"/>
  </si>
  <si>
    <r>
      <rPr>
        <sz val="12"/>
        <rFont val="新細明體"/>
        <family val="1"/>
        <charset val="136"/>
      </rPr>
      <t>人勒贖罪
恐嚇及擄</t>
    </r>
    <phoneticPr fontId="7" type="noConversion"/>
  </si>
  <si>
    <r>
      <rPr>
        <sz val="12"/>
        <color indexed="55"/>
        <rFont val="新細明體"/>
        <family val="1"/>
        <charset val="136"/>
      </rPr>
      <t>舊表</t>
    </r>
    <phoneticPr fontId="7" type="noConversion"/>
  </si>
  <si>
    <r>
      <rPr>
        <sz val="12"/>
        <color indexed="55"/>
        <rFont val="新細明體"/>
        <family val="1"/>
        <charset val="136"/>
      </rPr>
      <t>總計</t>
    </r>
    <phoneticPr fontId="7" type="noConversion"/>
  </si>
  <si>
    <r>
      <rPr>
        <sz val="12"/>
        <color indexed="55"/>
        <rFont val="新細明體"/>
        <family val="1"/>
        <charset val="136"/>
      </rPr>
      <t>懲治走私條例</t>
    </r>
    <phoneticPr fontId="7" type="noConversion"/>
  </si>
  <si>
    <r>
      <rPr>
        <sz val="12"/>
        <color indexed="55"/>
        <rFont val="新細明體"/>
        <family val="1"/>
        <charset val="136"/>
      </rPr>
      <t>貪污治罪條例</t>
    </r>
    <phoneticPr fontId="7" type="noConversion"/>
  </si>
  <si>
    <r>
      <rPr>
        <sz val="12"/>
        <color indexed="55"/>
        <rFont val="新細明體"/>
        <family val="1"/>
        <charset val="136"/>
      </rPr>
      <t>刀械管制條例
槍砲彈藥</t>
    </r>
    <phoneticPr fontId="7" type="noConversion"/>
  </si>
  <si>
    <r>
      <rPr>
        <sz val="12"/>
        <color indexed="55"/>
        <rFont val="新細明體"/>
        <family val="1"/>
        <charset val="136"/>
      </rPr>
      <t>人</t>
    </r>
  </si>
  <si>
    <r>
      <rPr>
        <sz val="12"/>
        <color indexed="55"/>
        <rFont val="新細明體"/>
        <family val="1"/>
        <charset val="136"/>
      </rPr>
      <t>害</t>
    </r>
  </si>
  <si>
    <r>
      <rPr>
        <sz val="12"/>
        <color indexed="55"/>
        <rFont val="新細明體"/>
        <family val="1"/>
        <charset val="136"/>
      </rPr>
      <t>盜</t>
    </r>
  </si>
  <si>
    <r>
      <rPr>
        <sz val="12"/>
        <color indexed="55"/>
        <rFont val="新細明體"/>
        <family val="1"/>
        <charset val="136"/>
      </rPr>
      <t>治　條</t>
    </r>
  </si>
  <si>
    <r>
      <rPr>
        <sz val="12"/>
        <color indexed="55"/>
        <rFont val="新細明體"/>
        <family val="1"/>
        <charset val="136"/>
      </rPr>
      <t>別</t>
    </r>
    <phoneticPr fontId="7" type="noConversion"/>
  </si>
  <si>
    <r>
      <rPr>
        <sz val="12"/>
        <color indexed="55"/>
        <rFont val="新細明體"/>
        <family val="1"/>
        <charset val="136"/>
      </rPr>
      <t>罪</t>
    </r>
  </si>
  <si>
    <r>
      <rPr>
        <sz val="12"/>
        <color indexed="55"/>
        <rFont val="新細明體"/>
        <family val="1"/>
        <charset val="136"/>
      </rPr>
      <t>走　例</t>
    </r>
  </si>
  <si>
    <t>82</t>
    <phoneticPr fontId="7" type="noConversion"/>
  </si>
  <si>
    <t>83</t>
    <phoneticPr fontId="7" type="noConversion"/>
  </si>
  <si>
    <t>84</t>
    <phoneticPr fontId="7" type="noConversion"/>
  </si>
  <si>
    <t>86</t>
    <phoneticPr fontId="7" type="noConversion"/>
  </si>
  <si>
    <r>
      <t>89</t>
    </r>
    <r>
      <rPr>
        <sz val="12"/>
        <color indexed="55"/>
        <rFont val="新細明體"/>
        <family val="1"/>
        <charset val="136"/>
      </rPr>
      <t>年</t>
    </r>
    <phoneticPr fontId="7" type="noConversion"/>
  </si>
  <si>
    <r>
      <t>90</t>
    </r>
    <r>
      <rPr>
        <sz val="12"/>
        <color indexed="55"/>
        <rFont val="新細明體"/>
        <family val="1"/>
        <charset val="136"/>
      </rPr>
      <t>年</t>
    </r>
    <phoneticPr fontId="7" type="noConversion"/>
  </si>
  <si>
    <r>
      <t>92</t>
    </r>
    <r>
      <rPr>
        <sz val="12"/>
        <color indexed="55"/>
        <rFont val="新細明體"/>
        <family val="1"/>
        <charset val="136"/>
      </rPr>
      <t>年</t>
    </r>
    <phoneticPr fontId="7" type="noConversion"/>
  </si>
  <si>
    <r>
      <t>94</t>
    </r>
    <r>
      <rPr>
        <sz val="12"/>
        <color indexed="55"/>
        <rFont val="新細明體"/>
        <family val="1"/>
        <charset val="136"/>
      </rPr>
      <t>年</t>
    </r>
    <r>
      <rPr>
        <sz val="12"/>
        <rFont val="新細明體"/>
        <family val="1"/>
        <charset val="136"/>
      </rPr>
      <t/>
    </r>
  </si>
  <si>
    <r>
      <t>95</t>
    </r>
    <r>
      <rPr>
        <sz val="12"/>
        <color indexed="55"/>
        <rFont val="新細明體"/>
        <family val="1"/>
        <charset val="136"/>
      </rPr>
      <t>年</t>
    </r>
    <r>
      <rPr>
        <sz val="12"/>
        <rFont val="新細明體"/>
        <family val="1"/>
        <charset val="136"/>
      </rPr>
      <t/>
    </r>
    <phoneticPr fontId="7" type="noConversion"/>
  </si>
  <si>
    <r>
      <t>96</t>
    </r>
    <r>
      <rPr>
        <sz val="12"/>
        <color indexed="55"/>
        <rFont val="新細明體"/>
        <family val="1"/>
        <charset val="136"/>
      </rPr>
      <t>年</t>
    </r>
    <r>
      <rPr>
        <sz val="12"/>
        <rFont val="新細明體"/>
        <family val="1"/>
        <charset val="136"/>
      </rPr>
      <t/>
    </r>
    <phoneticPr fontId="7" type="noConversion"/>
  </si>
  <si>
    <r>
      <t>97</t>
    </r>
    <r>
      <rPr>
        <sz val="12"/>
        <color indexed="55"/>
        <rFont val="新細明體"/>
        <family val="1"/>
        <charset val="136"/>
      </rPr>
      <t>年</t>
    </r>
  </si>
  <si>
    <r>
      <rPr>
        <sz val="12"/>
        <rFont val="新細明體"/>
        <family val="1"/>
        <charset val="136"/>
      </rPr>
      <t>總計</t>
    </r>
    <phoneticPr fontId="7" type="noConversion"/>
  </si>
  <si>
    <r>
      <rPr>
        <sz val="12"/>
        <rFont val="新細明體"/>
        <family val="1"/>
        <charset val="136"/>
      </rPr>
      <t>一月未滿</t>
    </r>
    <phoneticPr fontId="7" type="noConversion"/>
  </si>
  <si>
    <r>
      <rPr>
        <sz val="12"/>
        <rFont val="新細明體"/>
        <family val="1"/>
        <charset val="136"/>
      </rPr>
      <t>一月以上二月未滿</t>
    </r>
  </si>
  <si>
    <r>
      <rPr>
        <sz val="12"/>
        <rFont val="新細明體"/>
        <family val="1"/>
        <charset val="136"/>
      </rPr>
      <t>二月以上三月未滿</t>
    </r>
  </si>
  <si>
    <r>
      <rPr>
        <sz val="12"/>
        <rFont val="新細明體"/>
        <family val="1"/>
        <charset val="136"/>
      </rPr>
      <t>三月以上四月未滿</t>
    </r>
  </si>
  <si>
    <r>
      <rPr>
        <sz val="12"/>
        <rFont val="新細明體"/>
        <family val="1"/>
        <charset val="136"/>
      </rPr>
      <t>四月以上八月未滿</t>
    </r>
    <phoneticPr fontId="7" type="noConversion"/>
  </si>
  <si>
    <r>
      <rPr>
        <sz val="12"/>
        <rFont val="新細明體"/>
        <family val="1"/>
        <charset val="136"/>
      </rPr>
      <t>八月以上一年未滿</t>
    </r>
    <phoneticPr fontId="7" type="noConversion"/>
  </si>
  <si>
    <r>
      <rPr>
        <sz val="12"/>
        <rFont val="新細明體"/>
        <family val="1"/>
        <charset val="136"/>
      </rPr>
      <t>一</t>
    </r>
    <r>
      <rPr>
        <sz val="12"/>
        <rFont val="Times New Roman"/>
        <family val="1"/>
      </rPr>
      <t xml:space="preserve">  </t>
    </r>
    <r>
      <rPr>
        <sz val="12"/>
        <rFont val="新細明體"/>
        <family val="1"/>
        <charset val="136"/>
      </rPr>
      <t>年</t>
    </r>
    <r>
      <rPr>
        <sz val="12"/>
        <rFont val="Times New Roman"/>
        <family val="1"/>
      </rPr>
      <t xml:space="preserve">  </t>
    </r>
    <r>
      <rPr>
        <sz val="12"/>
        <rFont val="新細明體"/>
        <family val="1"/>
        <charset val="136"/>
      </rPr>
      <t>以</t>
    </r>
    <r>
      <rPr>
        <sz val="12"/>
        <rFont val="Times New Roman"/>
        <family val="1"/>
      </rPr>
      <t xml:space="preserve">  </t>
    </r>
    <r>
      <rPr>
        <sz val="12"/>
        <rFont val="新細明體"/>
        <family val="1"/>
        <charset val="136"/>
      </rPr>
      <t>上</t>
    </r>
  </si>
  <si>
    <r>
      <rPr>
        <sz val="12"/>
        <rFont val="新細明體"/>
        <family val="1"/>
        <charset val="136"/>
      </rPr>
      <t>平</t>
    </r>
    <r>
      <rPr>
        <sz val="12"/>
        <rFont val="Times New Roman"/>
        <family val="1"/>
      </rPr>
      <t xml:space="preserve">  </t>
    </r>
    <r>
      <rPr>
        <sz val="12"/>
        <rFont val="新細明體"/>
        <family val="1"/>
        <charset val="136"/>
      </rPr>
      <t>均</t>
    </r>
    <r>
      <rPr>
        <sz val="12"/>
        <rFont val="Times New Roman"/>
        <family val="1"/>
      </rPr>
      <t xml:space="preserve">  </t>
    </r>
    <r>
      <rPr>
        <sz val="12"/>
        <rFont val="新細明體"/>
        <family val="1"/>
        <charset val="136"/>
      </rPr>
      <t>日</t>
    </r>
    <r>
      <rPr>
        <sz val="12"/>
        <rFont val="Times New Roman"/>
        <family val="1"/>
      </rPr>
      <t xml:space="preserve">  </t>
    </r>
    <r>
      <rPr>
        <sz val="12"/>
        <rFont val="新細明體"/>
        <family val="1"/>
        <charset val="136"/>
      </rPr>
      <t>數</t>
    </r>
    <r>
      <rPr>
        <sz val="12"/>
        <rFont val="Times New Roman"/>
        <family val="1"/>
      </rPr>
      <t>(</t>
    </r>
    <r>
      <rPr>
        <sz val="12"/>
        <rFont val="新細明體"/>
        <family val="1"/>
        <charset val="136"/>
      </rPr>
      <t>日</t>
    </r>
    <r>
      <rPr>
        <sz val="12"/>
        <rFont val="Times New Roman"/>
        <family val="1"/>
      </rPr>
      <t>)</t>
    </r>
    <phoneticPr fontId="7" type="noConversion"/>
  </si>
  <si>
    <r>
      <rPr>
        <sz val="12"/>
        <rFont val="新細明體"/>
        <family val="1"/>
        <charset val="136"/>
      </rPr>
      <t>人</t>
    </r>
  </si>
  <si>
    <t>%</t>
    <phoneticPr fontId="7" type="noConversion"/>
  </si>
  <si>
    <r>
      <rPr>
        <sz val="12"/>
        <rFont val="新細明體"/>
        <family val="1"/>
        <charset val="136"/>
      </rPr>
      <t>第</t>
    </r>
    <r>
      <rPr>
        <sz val="12"/>
        <rFont val="Times New Roman"/>
        <family val="1"/>
      </rPr>
      <t xml:space="preserve"> 226 </t>
    </r>
    <r>
      <rPr>
        <sz val="12"/>
        <rFont val="新細明體"/>
        <family val="1"/>
        <charset val="136"/>
      </rPr>
      <t>條</t>
    </r>
    <r>
      <rPr>
        <sz val="12"/>
        <rFont val="Times New Roman"/>
        <family val="1"/>
      </rPr>
      <t xml:space="preserve"> </t>
    </r>
    <r>
      <rPr>
        <sz val="12"/>
        <rFont val="新細明體"/>
        <family val="1"/>
        <charset val="136"/>
      </rPr>
      <t>第</t>
    </r>
    <r>
      <rPr>
        <sz val="12"/>
        <rFont val="Times New Roman"/>
        <family val="1"/>
      </rPr>
      <t xml:space="preserve"> 1 </t>
    </r>
    <r>
      <rPr>
        <sz val="12"/>
        <rFont val="新細明體"/>
        <family val="1"/>
        <charset val="136"/>
      </rPr>
      <t>項</t>
    </r>
    <r>
      <rPr>
        <sz val="12"/>
        <rFont val="Times New Roman"/>
        <family val="1"/>
      </rPr>
      <t xml:space="preserve">  </t>
    </r>
    <phoneticPr fontId="7" type="noConversion"/>
  </si>
  <si>
    <r>
      <rPr>
        <sz val="12"/>
        <rFont val="新細明體"/>
        <family val="1"/>
        <charset val="136"/>
      </rPr>
      <t>第</t>
    </r>
    <r>
      <rPr>
        <sz val="12"/>
        <rFont val="Times New Roman"/>
        <family val="1"/>
      </rPr>
      <t xml:space="preserve"> 226 </t>
    </r>
    <r>
      <rPr>
        <sz val="12"/>
        <rFont val="新細明體"/>
        <family val="1"/>
        <charset val="136"/>
      </rPr>
      <t>條</t>
    </r>
    <r>
      <rPr>
        <sz val="12"/>
        <rFont val="Times New Roman"/>
        <family val="1"/>
      </rPr>
      <t xml:space="preserve"> </t>
    </r>
    <r>
      <rPr>
        <sz val="12"/>
        <rFont val="新細明體"/>
        <family val="1"/>
        <charset val="136"/>
      </rPr>
      <t>之</t>
    </r>
    <r>
      <rPr>
        <sz val="12"/>
        <rFont val="Times New Roman"/>
        <family val="1"/>
      </rPr>
      <t xml:space="preserve"> 1 </t>
    </r>
    <phoneticPr fontId="7" type="noConversion"/>
  </si>
  <si>
    <r>
      <rPr>
        <sz val="12"/>
        <rFont val="新細明體"/>
        <family val="1"/>
        <charset val="136"/>
      </rPr>
      <t>第</t>
    </r>
    <r>
      <rPr>
        <sz val="12"/>
        <rFont val="Times New Roman"/>
        <family val="1"/>
      </rPr>
      <t xml:space="preserve"> 348 </t>
    </r>
    <r>
      <rPr>
        <sz val="12"/>
        <rFont val="新細明體"/>
        <family val="1"/>
        <charset val="136"/>
      </rPr>
      <t>條</t>
    </r>
    <r>
      <rPr>
        <sz val="12"/>
        <rFont val="Times New Roman"/>
        <family val="1"/>
      </rPr>
      <t xml:space="preserve"> </t>
    </r>
    <r>
      <rPr>
        <sz val="12"/>
        <rFont val="新細明體"/>
        <family val="1"/>
        <charset val="136"/>
      </rPr>
      <t>第</t>
    </r>
    <r>
      <rPr>
        <sz val="12"/>
        <rFont val="Times New Roman"/>
        <family val="1"/>
      </rPr>
      <t xml:space="preserve"> 1 </t>
    </r>
    <r>
      <rPr>
        <sz val="12"/>
        <rFont val="新細明體"/>
        <family val="1"/>
        <charset val="136"/>
      </rPr>
      <t>項</t>
    </r>
    <r>
      <rPr>
        <sz val="12"/>
        <rFont val="Times New Roman"/>
        <family val="1"/>
      </rPr>
      <t xml:space="preserve">  </t>
    </r>
    <phoneticPr fontId="7" type="noConversion"/>
  </si>
  <si>
    <r>
      <rPr>
        <sz val="12"/>
        <rFont val="新細明體"/>
        <family val="1"/>
        <charset val="136"/>
      </rPr>
      <t>第</t>
    </r>
    <r>
      <rPr>
        <sz val="12"/>
        <rFont val="Times New Roman"/>
        <family val="1"/>
      </rPr>
      <t xml:space="preserve"> 348 </t>
    </r>
    <r>
      <rPr>
        <sz val="12"/>
        <rFont val="新細明體"/>
        <family val="1"/>
        <charset val="136"/>
      </rPr>
      <t>條</t>
    </r>
    <r>
      <rPr>
        <sz val="12"/>
        <rFont val="Times New Roman"/>
        <family val="1"/>
      </rPr>
      <t xml:space="preserve"> </t>
    </r>
    <r>
      <rPr>
        <sz val="12"/>
        <rFont val="新細明體"/>
        <family val="1"/>
        <charset val="136"/>
      </rPr>
      <t>第</t>
    </r>
    <r>
      <rPr>
        <sz val="12"/>
        <rFont val="Times New Roman"/>
        <family val="1"/>
      </rPr>
      <t xml:space="preserve"> 2 </t>
    </r>
    <r>
      <rPr>
        <sz val="12"/>
        <rFont val="新細明體"/>
        <family val="1"/>
        <charset val="136"/>
      </rPr>
      <t>項</t>
    </r>
    <r>
      <rPr>
        <sz val="12"/>
        <rFont val="Times New Roman"/>
        <family val="1"/>
      </rPr>
      <t xml:space="preserve">  </t>
    </r>
    <phoneticPr fontId="7" type="noConversion"/>
  </si>
  <si>
    <r>
      <rPr>
        <sz val="12"/>
        <rFont val="新細明體"/>
        <family val="1"/>
        <charset val="136"/>
      </rPr>
      <t>第</t>
    </r>
    <r>
      <rPr>
        <sz val="12"/>
        <rFont val="Times New Roman"/>
        <family val="1"/>
      </rPr>
      <t xml:space="preserve"> 4 </t>
    </r>
    <r>
      <rPr>
        <sz val="12"/>
        <rFont val="新細明體"/>
        <family val="1"/>
        <charset val="136"/>
      </rPr>
      <t>條</t>
    </r>
    <r>
      <rPr>
        <sz val="12"/>
        <rFont val="Times New Roman"/>
        <family val="1"/>
      </rPr>
      <t xml:space="preserve"> </t>
    </r>
    <r>
      <rPr>
        <sz val="12"/>
        <rFont val="新細明體"/>
        <family val="1"/>
        <charset val="136"/>
      </rPr>
      <t>第</t>
    </r>
    <r>
      <rPr>
        <sz val="12"/>
        <rFont val="Times New Roman"/>
        <family val="1"/>
      </rPr>
      <t xml:space="preserve"> 1 </t>
    </r>
    <r>
      <rPr>
        <sz val="12"/>
        <rFont val="新細明體"/>
        <family val="1"/>
        <charset val="136"/>
      </rPr>
      <t>項</t>
    </r>
    <r>
      <rPr>
        <sz val="12"/>
        <rFont val="Times New Roman"/>
        <family val="1"/>
      </rPr>
      <t xml:space="preserve"> </t>
    </r>
    <phoneticPr fontId="7" type="noConversion"/>
  </si>
  <si>
    <r>
      <rPr>
        <sz val="12"/>
        <rFont val="新細明體"/>
        <family val="1"/>
        <charset val="136"/>
      </rPr>
      <t>第</t>
    </r>
    <r>
      <rPr>
        <sz val="12"/>
        <rFont val="Times New Roman"/>
        <family val="1"/>
      </rPr>
      <t xml:space="preserve"> 4 </t>
    </r>
    <r>
      <rPr>
        <sz val="12"/>
        <rFont val="新細明體"/>
        <family val="1"/>
        <charset val="136"/>
      </rPr>
      <t>條</t>
    </r>
    <r>
      <rPr>
        <sz val="12"/>
        <rFont val="Times New Roman"/>
        <family val="1"/>
      </rPr>
      <t xml:space="preserve"> </t>
    </r>
    <r>
      <rPr>
        <sz val="12"/>
        <rFont val="新細明體"/>
        <family val="1"/>
        <charset val="136"/>
      </rPr>
      <t>第</t>
    </r>
    <r>
      <rPr>
        <sz val="12"/>
        <rFont val="Times New Roman"/>
        <family val="1"/>
      </rPr>
      <t xml:space="preserve"> 2 </t>
    </r>
    <r>
      <rPr>
        <sz val="12"/>
        <rFont val="新細明體"/>
        <family val="1"/>
        <charset val="136"/>
      </rPr>
      <t>項</t>
    </r>
    <phoneticPr fontId="7" type="noConversion"/>
  </si>
  <si>
    <r>
      <rPr>
        <sz val="12"/>
        <rFont val="新細明體"/>
        <family val="1"/>
        <charset val="136"/>
      </rPr>
      <t>第</t>
    </r>
    <r>
      <rPr>
        <sz val="12"/>
        <rFont val="Times New Roman"/>
        <family val="1"/>
      </rPr>
      <t xml:space="preserve"> 34 </t>
    </r>
    <r>
      <rPr>
        <sz val="12"/>
        <rFont val="新細明體"/>
        <family val="1"/>
        <charset val="136"/>
      </rPr>
      <t>條</t>
    </r>
    <r>
      <rPr>
        <sz val="12"/>
        <rFont val="Times New Roman"/>
        <family val="1"/>
      </rPr>
      <t xml:space="preserve"> </t>
    </r>
    <r>
      <rPr>
        <sz val="12"/>
        <rFont val="新細明體"/>
        <family val="1"/>
        <charset val="136"/>
      </rPr>
      <t>第</t>
    </r>
    <r>
      <rPr>
        <sz val="12"/>
        <rFont val="Times New Roman"/>
        <family val="1"/>
      </rPr>
      <t xml:space="preserve"> 2 </t>
    </r>
    <r>
      <rPr>
        <sz val="12"/>
        <rFont val="新細明體"/>
        <family val="1"/>
        <charset val="136"/>
      </rPr>
      <t>項</t>
    </r>
    <phoneticPr fontId="7" type="noConversion"/>
  </si>
  <si>
    <r>
      <rPr>
        <sz val="10"/>
        <rFont val="新細明體"/>
        <family val="1"/>
        <charset val="136"/>
      </rPr>
      <t>　</t>
    </r>
    <r>
      <rPr>
        <sz val="10"/>
        <rFont val="Times New Roman"/>
        <family val="1"/>
      </rPr>
      <t xml:space="preserve"> </t>
    </r>
    <r>
      <rPr>
        <sz val="10"/>
        <rFont val="新細明體"/>
        <family val="1"/>
        <charset val="136"/>
      </rPr>
      <t>　</t>
    </r>
    <r>
      <rPr>
        <sz val="10"/>
        <rFont val="Times New Roman"/>
        <family val="1"/>
      </rPr>
      <t xml:space="preserve">   </t>
    </r>
    <phoneticPr fontId="7" type="noConversion"/>
  </si>
  <si>
    <r>
      <rPr>
        <sz val="12"/>
        <rFont val="新細明體"/>
        <family val="1"/>
        <charset val="136"/>
      </rPr>
      <t>總</t>
    </r>
    <r>
      <rPr>
        <sz val="12"/>
        <rFont val="Times New Roman"/>
        <family val="1"/>
      </rPr>
      <t xml:space="preserve">  </t>
    </r>
    <r>
      <rPr>
        <sz val="12"/>
        <rFont val="新細明體"/>
        <family val="1"/>
        <charset val="136"/>
      </rPr>
      <t>計</t>
    </r>
  </si>
  <si>
    <r>
      <rPr>
        <sz val="12"/>
        <rFont val="新細明體"/>
        <family val="1"/>
        <charset val="136"/>
      </rPr>
      <t>科</t>
    </r>
    <r>
      <rPr>
        <sz val="12"/>
        <rFont val="Times New Roman"/>
        <family val="1"/>
      </rPr>
      <t xml:space="preserve"> </t>
    </r>
    <r>
      <rPr>
        <sz val="12"/>
        <rFont val="新細明體"/>
        <family val="1"/>
        <charset val="136"/>
      </rPr>
      <t>刑</t>
    </r>
  </si>
  <si>
    <r>
      <rPr>
        <sz val="12"/>
        <rFont val="新細明體"/>
        <family val="1"/>
        <charset val="136"/>
      </rPr>
      <t>免</t>
    </r>
    <r>
      <rPr>
        <sz val="12"/>
        <rFont val="Times New Roman"/>
        <family val="1"/>
      </rPr>
      <t xml:space="preserve"> </t>
    </r>
    <r>
      <rPr>
        <sz val="12"/>
        <rFont val="新細明體"/>
        <family val="1"/>
        <charset val="136"/>
      </rPr>
      <t>刑</t>
    </r>
  </si>
  <si>
    <r>
      <rPr>
        <sz val="12"/>
        <rFont val="新細明體"/>
        <family val="1"/>
        <charset val="136"/>
      </rPr>
      <t>無</t>
    </r>
    <r>
      <rPr>
        <sz val="12"/>
        <rFont val="Times New Roman"/>
        <family val="1"/>
      </rPr>
      <t xml:space="preserve"> </t>
    </r>
    <r>
      <rPr>
        <sz val="12"/>
        <rFont val="新細明體"/>
        <family val="1"/>
        <charset val="136"/>
      </rPr>
      <t>罪</t>
    </r>
  </si>
  <si>
    <r>
      <rPr>
        <sz val="12"/>
        <rFont val="新細明體"/>
        <family val="1"/>
        <charset val="136"/>
      </rPr>
      <t>免</t>
    </r>
    <r>
      <rPr>
        <sz val="12"/>
        <rFont val="Times New Roman"/>
        <family val="1"/>
      </rPr>
      <t xml:space="preserve"> </t>
    </r>
    <r>
      <rPr>
        <sz val="12"/>
        <rFont val="新細明體"/>
        <family val="1"/>
        <charset val="136"/>
      </rPr>
      <t>訴</t>
    </r>
  </si>
  <si>
    <r>
      <rPr>
        <sz val="12"/>
        <rFont val="新細明體"/>
        <family val="1"/>
        <charset val="136"/>
      </rPr>
      <t>不受理</t>
    </r>
    <phoneticPr fontId="7" type="noConversion"/>
  </si>
  <si>
    <r>
      <rPr>
        <sz val="12"/>
        <rFont val="新細明體"/>
        <family val="1"/>
        <charset val="136"/>
      </rPr>
      <t>管轄錯誤</t>
    </r>
    <phoneticPr fontId="7" type="noConversion"/>
  </si>
  <si>
    <r>
      <rPr>
        <sz val="12"/>
        <rFont val="新細明體"/>
        <family val="1"/>
        <charset val="136"/>
      </rPr>
      <t>其</t>
    </r>
    <r>
      <rPr>
        <sz val="12"/>
        <rFont val="Times New Roman"/>
        <family val="1"/>
      </rPr>
      <t xml:space="preserve"> </t>
    </r>
    <r>
      <rPr>
        <sz val="12"/>
        <rFont val="新細明體"/>
        <family val="1"/>
        <charset val="136"/>
      </rPr>
      <t>他</t>
    </r>
  </si>
  <si>
    <r>
      <rPr>
        <sz val="12"/>
        <rFont val="標楷體"/>
        <family val="4"/>
        <charset val="136"/>
      </rPr>
      <t>人</t>
    </r>
    <phoneticPr fontId="7" type="noConversion"/>
  </si>
  <si>
    <r>
      <rPr>
        <sz val="12"/>
        <rFont val="標楷體"/>
        <family val="4"/>
        <charset val="136"/>
      </rPr>
      <t>人</t>
    </r>
    <phoneticPr fontId="7" type="noConversion"/>
  </si>
  <si>
    <r>
      <rPr>
        <sz val="12"/>
        <rFont val="標楷體"/>
        <family val="4"/>
        <charset val="136"/>
      </rPr>
      <t>人</t>
    </r>
    <phoneticPr fontId="7" type="noConversion"/>
  </si>
  <si>
    <r>
      <rPr>
        <sz val="12"/>
        <rFont val="標楷體"/>
        <family val="4"/>
        <charset val="136"/>
      </rPr>
      <t>人</t>
    </r>
    <phoneticPr fontId="7" type="noConversion"/>
  </si>
  <si>
    <r>
      <rPr>
        <sz val="12"/>
        <rFont val="標楷體"/>
        <family val="4"/>
        <charset val="136"/>
      </rPr>
      <t>人</t>
    </r>
    <phoneticPr fontId="7" type="noConversion"/>
  </si>
  <si>
    <r>
      <rPr>
        <sz val="12"/>
        <rFont val="標楷體"/>
        <family val="4"/>
        <charset val="136"/>
      </rPr>
      <t>人</t>
    </r>
    <phoneticPr fontId="7" type="noConversion"/>
  </si>
  <si>
    <r>
      <rPr>
        <sz val="12"/>
        <rFont val="新細明體"/>
        <family val="1"/>
        <charset val="136"/>
      </rPr>
      <t>男</t>
    </r>
    <phoneticPr fontId="7" type="noConversion"/>
  </si>
  <si>
    <r>
      <rPr>
        <sz val="12"/>
        <rFont val="新細明體"/>
        <family val="1"/>
        <charset val="136"/>
      </rPr>
      <t>女</t>
    </r>
    <phoneticPr fontId="7" type="noConversion"/>
  </si>
  <si>
    <r>
      <rPr>
        <sz val="12"/>
        <rFont val="新細明體"/>
        <family val="1"/>
        <charset val="136"/>
      </rPr>
      <t>人</t>
    </r>
    <phoneticPr fontId="29" type="noConversion"/>
  </si>
  <si>
    <t>%</t>
    <phoneticPr fontId="18" type="noConversion"/>
  </si>
  <si>
    <r>
      <rPr>
        <sz val="12"/>
        <rFont val="新細明體"/>
        <family val="1"/>
        <charset val="136"/>
      </rPr>
      <t>人</t>
    </r>
    <phoneticPr fontId="29" type="noConversion"/>
  </si>
  <si>
    <t>((2)+(3))/(1)×100,000</t>
    <phoneticPr fontId="29" type="noConversion"/>
  </si>
  <si>
    <r>
      <t>106年</t>
    </r>
    <r>
      <rPr>
        <sz val="12"/>
        <rFont val="細明體"/>
        <family val="3"/>
        <charset val="136"/>
      </rPr>
      <t/>
    </r>
  </si>
  <si>
    <r>
      <t>107年</t>
    </r>
    <r>
      <rPr>
        <sz val="12"/>
        <rFont val="細明體"/>
        <family val="3"/>
        <charset val="136"/>
      </rPr>
      <t/>
    </r>
  </si>
  <si>
    <r>
      <t>108年</t>
    </r>
    <r>
      <rPr>
        <sz val="12"/>
        <rFont val="細明體"/>
        <family val="3"/>
        <charset val="136"/>
      </rPr>
      <t/>
    </r>
  </si>
  <si>
    <r>
      <t>109年</t>
    </r>
    <r>
      <rPr>
        <sz val="12"/>
        <rFont val="細明體"/>
        <family val="3"/>
        <charset val="136"/>
      </rPr>
      <t/>
    </r>
  </si>
  <si>
    <t>%</t>
    <phoneticPr fontId="7" type="noConversion"/>
  </si>
  <si>
    <r>
      <rPr>
        <sz val="12"/>
        <rFont val="新細明體"/>
        <family val="1"/>
        <charset val="136"/>
      </rPr>
      <t>計</t>
    </r>
    <phoneticPr fontId="7" type="noConversion"/>
  </si>
  <si>
    <r>
      <rPr>
        <sz val="12"/>
        <rFont val="新細明體"/>
        <family val="1"/>
        <charset val="136"/>
      </rPr>
      <t>計</t>
    </r>
    <phoneticPr fontId="7" type="noConversion"/>
  </si>
  <si>
    <r>
      <rPr>
        <sz val="12"/>
        <rFont val="新細明體"/>
        <family val="1"/>
        <charset val="136"/>
      </rPr>
      <t>男</t>
    </r>
    <phoneticPr fontId="7" type="noConversion"/>
  </si>
  <si>
    <r>
      <rPr>
        <sz val="12"/>
        <rFont val="新細明體"/>
        <family val="1"/>
        <charset val="136"/>
      </rPr>
      <t>總</t>
    </r>
    <r>
      <rPr>
        <sz val="12"/>
        <rFont val="Times New Roman"/>
        <family val="1"/>
      </rPr>
      <t xml:space="preserve">    </t>
    </r>
    <r>
      <rPr>
        <sz val="12"/>
        <rFont val="新細明體"/>
        <family val="1"/>
        <charset val="136"/>
      </rPr>
      <t>計</t>
    </r>
  </si>
  <si>
    <r>
      <rPr>
        <sz val="12"/>
        <rFont val="新細明體"/>
        <family val="1"/>
        <charset val="136"/>
      </rPr>
      <t>不</t>
    </r>
    <r>
      <rPr>
        <sz val="12"/>
        <rFont val="Times New Roman"/>
        <family val="1"/>
      </rPr>
      <t xml:space="preserve"> </t>
    </r>
    <r>
      <rPr>
        <sz val="12"/>
        <rFont val="新細明體"/>
        <family val="1"/>
        <charset val="136"/>
      </rPr>
      <t>識</t>
    </r>
    <r>
      <rPr>
        <sz val="12"/>
        <rFont val="Times New Roman"/>
        <family val="1"/>
      </rPr>
      <t xml:space="preserve"> </t>
    </r>
    <r>
      <rPr>
        <sz val="12"/>
        <rFont val="新細明體"/>
        <family val="1"/>
        <charset val="136"/>
      </rPr>
      <t>字</t>
    </r>
    <phoneticPr fontId="7" type="noConversion"/>
  </si>
  <si>
    <r>
      <rPr>
        <sz val="12"/>
        <rFont val="新細明體"/>
        <family val="1"/>
        <charset val="136"/>
      </rPr>
      <t>國小暨自修</t>
    </r>
    <phoneticPr fontId="7" type="noConversion"/>
  </si>
  <si>
    <r>
      <rPr>
        <sz val="12"/>
        <rFont val="新細明體"/>
        <family val="1"/>
        <charset val="136"/>
      </rPr>
      <t>國</t>
    </r>
    <r>
      <rPr>
        <sz val="12"/>
        <rFont val="Times New Roman"/>
        <family val="1"/>
      </rPr>
      <t xml:space="preserve">  </t>
    </r>
    <r>
      <rPr>
        <sz val="12"/>
        <rFont val="新細明體"/>
        <family val="1"/>
        <charset val="136"/>
      </rPr>
      <t>中</t>
    </r>
    <phoneticPr fontId="7" type="noConversion"/>
  </si>
  <si>
    <r>
      <rPr>
        <sz val="12"/>
        <rFont val="新細明體"/>
        <family val="1"/>
        <charset val="136"/>
      </rPr>
      <t>高</t>
    </r>
    <r>
      <rPr>
        <sz val="12"/>
        <rFont val="Times New Roman"/>
        <family val="1"/>
      </rPr>
      <t xml:space="preserve"> </t>
    </r>
    <r>
      <rPr>
        <sz val="12"/>
        <rFont val="新細明體"/>
        <family val="1"/>
        <charset val="136"/>
      </rPr>
      <t>中</t>
    </r>
    <r>
      <rPr>
        <sz val="12"/>
        <rFont val="Times New Roman"/>
        <family val="1"/>
      </rPr>
      <t>(</t>
    </r>
    <r>
      <rPr>
        <sz val="12"/>
        <rFont val="新細明體"/>
        <family val="1"/>
        <charset val="136"/>
      </rPr>
      <t>職</t>
    </r>
    <r>
      <rPr>
        <sz val="12"/>
        <rFont val="Times New Roman"/>
        <family val="1"/>
      </rPr>
      <t>)</t>
    </r>
    <phoneticPr fontId="7" type="noConversion"/>
  </si>
  <si>
    <r>
      <rPr>
        <sz val="12"/>
        <rFont val="新細明體"/>
        <family val="1"/>
        <charset val="136"/>
      </rPr>
      <t>專科以上</t>
    </r>
    <phoneticPr fontId="7" type="noConversion"/>
  </si>
  <si>
    <r>
      <rPr>
        <sz val="12"/>
        <rFont val="新細明體"/>
        <family val="1"/>
        <charset val="136"/>
      </rPr>
      <t>不</t>
    </r>
    <r>
      <rPr>
        <sz val="12"/>
        <rFont val="Times New Roman"/>
        <family val="1"/>
      </rPr>
      <t xml:space="preserve">   </t>
    </r>
    <r>
      <rPr>
        <sz val="12"/>
        <rFont val="新細明體"/>
        <family val="1"/>
        <charset val="136"/>
      </rPr>
      <t>詳</t>
    </r>
    <phoneticPr fontId="7" type="noConversion"/>
  </si>
  <si>
    <r>
      <rPr>
        <sz val="12"/>
        <rFont val="新細明體"/>
        <family val="1"/>
        <charset val="136"/>
      </rPr>
      <t>女</t>
    </r>
    <phoneticPr fontId="7" type="noConversion"/>
  </si>
  <si>
    <r>
      <rPr>
        <sz val="12"/>
        <rFont val="新細明體"/>
        <family val="1"/>
        <charset val="136"/>
      </rPr>
      <t>男</t>
    </r>
    <phoneticPr fontId="7" type="noConversion"/>
  </si>
  <si>
    <r>
      <rPr>
        <sz val="12"/>
        <rFont val="新細明體"/>
        <family val="1"/>
        <charset val="136"/>
      </rPr>
      <t>女</t>
    </r>
    <phoneticPr fontId="7" type="noConversion"/>
  </si>
  <si>
    <r>
      <rPr>
        <sz val="9"/>
        <rFont val="新細明體"/>
        <family val="1"/>
        <charset val="136"/>
      </rPr>
      <t>單位：人、新臺幣萬元</t>
    </r>
    <phoneticPr fontId="7" type="noConversion"/>
  </si>
  <si>
    <r>
      <rPr>
        <sz val="12"/>
        <rFont val="新細明體"/>
        <family val="1"/>
        <charset val="136"/>
      </rPr>
      <t>執行認罪協商案件裁判確定有罪人數</t>
    </r>
    <phoneticPr fontId="7" type="noConversion"/>
  </si>
  <si>
    <r>
      <rPr>
        <sz val="12"/>
        <rFont val="新細明體"/>
        <family val="1"/>
        <charset val="136"/>
      </rPr>
      <t>總計</t>
    </r>
    <phoneticPr fontId="7" type="noConversion"/>
  </si>
  <si>
    <r>
      <rPr>
        <sz val="12"/>
        <rFont val="新細明體"/>
        <family val="1"/>
        <charset val="136"/>
      </rPr>
      <t>六月以下</t>
    </r>
    <phoneticPr fontId="7" type="noConversion"/>
  </si>
  <si>
    <r>
      <rPr>
        <sz val="12"/>
        <rFont val="新細明體"/>
        <family val="1"/>
        <charset val="136"/>
      </rPr>
      <t>一年未滿</t>
    </r>
    <r>
      <rPr>
        <sz val="12"/>
        <rFont val="Times New Roman"/>
        <family val="1"/>
      </rPr>
      <t xml:space="preserve">   </t>
    </r>
    <r>
      <rPr>
        <sz val="12"/>
        <rFont val="新細明體"/>
        <family val="1"/>
        <charset val="136"/>
      </rPr>
      <t>逾六月</t>
    </r>
    <phoneticPr fontId="7" type="noConversion"/>
  </si>
  <si>
    <r>
      <rPr>
        <sz val="12"/>
        <rFont val="新細明體"/>
        <family val="1"/>
        <charset val="136"/>
      </rPr>
      <t>二年未滿</t>
    </r>
    <r>
      <rPr>
        <sz val="12"/>
        <rFont val="Times New Roman"/>
        <family val="1"/>
      </rPr>
      <t xml:space="preserve">   </t>
    </r>
    <r>
      <rPr>
        <sz val="12"/>
        <rFont val="新細明體"/>
        <family val="1"/>
        <charset val="136"/>
      </rPr>
      <t>一年以上</t>
    </r>
    <phoneticPr fontId="7" type="noConversion"/>
  </si>
  <si>
    <r>
      <rPr>
        <sz val="12"/>
        <rFont val="新細明體"/>
        <family val="1"/>
        <charset val="136"/>
      </rPr>
      <t>二年以上</t>
    </r>
    <phoneticPr fontId="7" type="noConversion"/>
  </si>
  <si>
    <r>
      <rPr>
        <sz val="12"/>
        <rFont val="新細明體"/>
        <family val="1"/>
        <charset val="136"/>
      </rPr>
      <t>金、免刑
拘役、罰</t>
    </r>
    <phoneticPr fontId="7" type="noConversion"/>
  </si>
  <si>
    <r>
      <rPr>
        <sz val="12"/>
        <rFont val="新細明體"/>
        <family val="1"/>
        <charset val="136"/>
      </rPr>
      <t>國庫</t>
    </r>
    <phoneticPr fontId="7" type="noConversion"/>
  </si>
  <si>
    <r>
      <rPr>
        <sz val="12"/>
        <rFont val="新細明體"/>
        <family val="1"/>
        <charset val="136"/>
      </rPr>
      <t>公益團體</t>
    </r>
    <phoneticPr fontId="7" type="noConversion"/>
  </si>
  <si>
    <r>
      <rPr>
        <sz val="12"/>
        <rFont val="新細明體"/>
        <family val="1"/>
        <charset val="136"/>
      </rPr>
      <t>團體
地方自治</t>
    </r>
    <phoneticPr fontId="7" type="noConversion"/>
  </si>
  <si>
    <r>
      <rPr>
        <sz val="10"/>
        <color indexed="9"/>
        <rFont val="新細明體"/>
        <family val="1"/>
        <charset val="136"/>
      </rPr>
      <t>說明明明：</t>
    </r>
    <r>
      <rPr>
        <sz val="10"/>
        <color indexed="9"/>
        <rFont val="Times New Roman"/>
        <family val="1"/>
      </rPr>
      <t xml:space="preserve">2. </t>
    </r>
    <r>
      <rPr>
        <sz val="10"/>
        <rFont val="新細明體"/>
        <family val="1"/>
        <charset val="136"/>
      </rPr>
      <t>公庫；尚未確定案件（例如：上訴中），則仍依確定時點及原指定支付對象納入統計。</t>
    </r>
    <phoneticPr fontId="7" type="noConversion"/>
  </si>
  <si>
    <r>
      <rPr>
        <sz val="12"/>
        <rFont val="新細明體"/>
        <family val="1"/>
        <charset val="136"/>
      </rPr>
      <t>人</t>
    </r>
    <phoneticPr fontId="7" type="noConversion"/>
  </si>
  <si>
    <r>
      <rPr>
        <sz val="12"/>
        <rFont val="新細明體"/>
        <family val="1"/>
        <charset val="136"/>
      </rPr>
      <t>人</t>
    </r>
    <phoneticPr fontId="7" type="noConversion"/>
  </si>
  <si>
    <r>
      <rPr>
        <sz val="12"/>
        <rFont val="新細明體"/>
        <family val="1"/>
        <charset val="136"/>
      </rPr>
      <t>人</t>
    </r>
    <phoneticPr fontId="7" type="noConversion"/>
  </si>
  <si>
    <r>
      <rPr>
        <sz val="12"/>
        <rFont val="新細明體"/>
        <family val="1"/>
        <charset val="136"/>
      </rPr>
      <t>人</t>
    </r>
    <phoneticPr fontId="7" type="noConversion"/>
  </si>
  <si>
    <r>
      <rPr>
        <sz val="12"/>
        <rFont val="新細明體"/>
        <family val="1"/>
        <charset val="136"/>
      </rPr>
      <t>原判決刑名</t>
    </r>
    <phoneticPr fontId="7" type="noConversion"/>
  </si>
  <si>
    <r>
      <rPr>
        <sz val="12"/>
        <rFont val="新細明體"/>
        <family val="1"/>
        <charset val="136"/>
      </rPr>
      <t>有期徒刑</t>
    </r>
    <phoneticPr fontId="7" type="noConversion"/>
  </si>
  <si>
    <r>
      <rPr>
        <sz val="12"/>
        <rFont val="新細明體"/>
        <family val="1"/>
        <charset val="136"/>
      </rPr>
      <t>二</t>
    </r>
    <r>
      <rPr>
        <sz val="12"/>
        <rFont val="Times New Roman"/>
        <family val="1"/>
      </rPr>
      <t xml:space="preserve">   </t>
    </r>
    <r>
      <rPr>
        <sz val="12"/>
        <rFont val="新細明體"/>
        <family val="1"/>
        <charset val="136"/>
      </rPr>
      <t>年</t>
    </r>
    <r>
      <rPr>
        <sz val="12"/>
        <rFont val="Times New Roman"/>
        <family val="1"/>
      </rPr>
      <t xml:space="preserve">   </t>
    </r>
    <r>
      <rPr>
        <sz val="12"/>
        <rFont val="新細明體"/>
        <family val="1"/>
        <charset val="136"/>
      </rPr>
      <t>以</t>
    </r>
    <r>
      <rPr>
        <sz val="12"/>
        <rFont val="Times New Roman"/>
        <family val="1"/>
      </rPr>
      <t xml:space="preserve">  </t>
    </r>
    <r>
      <rPr>
        <sz val="12"/>
        <rFont val="新細明體"/>
        <family val="1"/>
        <charset val="136"/>
      </rPr>
      <t>下</t>
    </r>
    <phoneticPr fontId="7" type="noConversion"/>
  </si>
  <si>
    <r>
      <rPr>
        <sz val="12"/>
        <rFont val="新細明體"/>
        <family val="1"/>
        <charset val="136"/>
      </rPr>
      <t>逾二年三年以下</t>
    </r>
    <r>
      <rPr>
        <sz val="12"/>
        <rFont val="Times New Roman"/>
        <family val="1"/>
      </rPr>
      <t xml:space="preserve"> </t>
    </r>
    <phoneticPr fontId="7" type="noConversion"/>
  </si>
  <si>
    <r>
      <rPr>
        <sz val="12"/>
        <rFont val="新細明體"/>
        <family val="1"/>
        <charset val="136"/>
      </rPr>
      <t>人</t>
    </r>
    <phoneticPr fontId="7" type="noConversion"/>
  </si>
  <si>
    <r>
      <rPr>
        <sz val="12"/>
        <rFont val="新細明體"/>
        <family val="1"/>
        <charset val="136"/>
      </rPr>
      <t>受緩刑宣告人數</t>
    </r>
    <phoneticPr fontId="7" type="noConversion"/>
  </si>
  <si>
    <r>
      <rPr>
        <sz val="12"/>
        <rFont val="新細明體"/>
        <family val="1"/>
        <charset val="136"/>
      </rPr>
      <t>撤銷緩刑宣告人數</t>
    </r>
    <phoneticPr fontId="7" type="noConversion"/>
  </si>
  <si>
    <r>
      <rPr>
        <sz val="12"/>
        <rFont val="新細明體"/>
        <family val="1"/>
        <charset val="136"/>
      </rPr>
      <t>總計</t>
    </r>
    <phoneticPr fontId="44" type="noConversion"/>
  </si>
  <si>
    <r>
      <rPr>
        <sz val="12"/>
        <rFont val="新細明體"/>
        <family val="1"/>
        <charset val="136"/>
      </rPr>
      <t>刑法犯
普通</t>
    </r>
    <phoneticPr fontId="44" type="noConversion"/>
  </si>
  <si>
    <r>
      <rPr>
        <sz val="12"/>
        <rFont val="新細明體"/>
        <family val="1"/>
        <charset val="136"/>
      </rPr>
      <t>刑法犯
特別</t>
    </r>
    <phoneticPr fontId="44" type="noConversion"/>
  </si>
  <si>
    <r>
      <rPr>
        <sz val="12"/>
        <rFont val="新細明體"/>
        <family val="1"/>
        <charset val="136"/>
      </rPr>
      <t>刑法犯
普通</t>
    </r>
    <phoneticPr fontId="44" type="noConversion"/>
  </si>
  <si>
    <r>
      <rPr>
        <sz val="9.5"/>
        <rFont val="新細明體"/>
        <family val="1"/>
        <charset val="136"/>
      </rPr>
      <t>第一項第一款
刑法第七十五條</t>
    </r>
    <phoneticPr fontId="44" type="noConversion"/>
  </si>
  <si>
    <r>
      <rPr>
        <sz val="9.5"/>
        <rFont val="新細明體"/>
        <family val="1"/>
        <charset val="136"/>
      </rPr>
      <t>第一項第二款
刑法第七十五條</t>
    </r>
    <phoneticPr fontId="44" type="noConversion"/>
  </si>
  <si>
    <r>
      <rPr>
        <sz val="8"/>
        <rFont val="新細明體"/>
        <family val="1"/>
        <charset val="136"/>
      </rPr>
      <t>之一第一項第一款
刑法第七十五條</t>
    </r>
    <phoneticPr fontId="44" type="noConversion"/>
  </si>
  <si>
    <r>
      <rPr>
        <sz val="8"/>
        <rFont val="新細明體"/>
        <family val="1"/>
        <charset val="136"/>
      </rPr>
      <t>之一第一項第二款
刑法第七十五條</t>
    </r>
    <phoneticPr fontId="44" type="noConversion"/>
  </si>
  <si>
    <r>
      <rPr>
        <sz val="8"/>
        <rFont val="新細明體"/>
        <family val="1"/>
        <charset val="136"/>
      </rPr>
      <t>之一第一項第三款
刑法第七十五條</t>
    </r>
    <phoneticPr fontId="44" type="noConversion"/>
  </si>
  <si>
    <r>
      <rPr>
        <sz val="8"/>
        <rFont val="新細明體"/>
        <family val="1"/>
        <charset val="136"/>
      </rPr>
      <t>之一第一項第四款
刑法第七十五條</t>
    </r>
    <phoneticPr fontId="44" type="noConversion"/>
  </si>
  <si>
    <r>
      <rPr>
        <sz val="8"/>
        <rFont val="新細明體"/>
        <family val="1"/>
        <charset val="136"/>
      </rPr>
      <t>情節重大
應遵守事項
違反保護管束</t>
    </r>
    <phoneticPr fontId="44" type="noConversion"/>
  </si>
  <si>
    <r>
      <rPr>
        <sz val="10"/>
        <rFont val="新細明體"/>
        <family val="1"/>
        <charset val="136"/>
      </rPr>
      <t>說　　明：受緩刑宣告人數與撤銷緩刑宣告人數非源於同一母數，不宜相互比較。</t>
    </r>
    <phoneticPr fontId="18" type="noConversion"/>
  </si>
  <si>
    <r>
      <rPr>
        <sz val="14"/>
        <rFont val="新細明體"/>
        <family val="1"/>
        <charset val="136"/>
      </rPr>
      <t>總計</t>
    </r>
    <phoneticPr fontId="7" type="noConversion"/>
  </si>
  <si>
    <r>
      <rPr>
        <sz val="14"/>
        <rFont val="新細明體"/>
        <family val="1"/>
        <charset val="136"/>
      </rPr>
      <t>免刑</t>
    </r>
  </si>
  <si>
    <r>
      <rPr>
        <sz val="14"/>
        <rFont val="新細明體"/>
        <family val="1"/>
        <charset val="136"/>
      </rPr>
      <t>無罪</t>
    </r>
  </si>
  <si>
    <r>
      <rPr>
        <sz val="14"/>
        <rFont val="新細明體"/>
        <family val="1"/>
        <charset val="136"/>
      </rPr>
      <t>免訴</t>
    </r>
  </si>
  <si>
    <r>
      <rPr>
        <sz val="14"/>
        <rFont val="新細明體"/>
        <family val="1"/>
        <charset val="136"/>
      </rPr>
      <t>不受理</t>
    </r>
    <phoneticPr fontId="52" type="noConversion"/>
  </si>
  <si>
    <r>
      <rPr>
        <sz val="14"/>
        <rFont val="新細明體"/>
        <family val="1"/>
        <charset val="136"/>
      </rPr>
      <t>其他</t>
    </r>
  </si>
  <si>
    <r>
      <rPr>
        <sz val="14"/>
        <rFont val="新細明體"/>
        <family val="1"/>
        <charset val="136"/>
      </rPr>
      <t>死刑</t>
    </r>
    <phoneticPr fontId="7" type="noConversion"/>
  </si>
  <si>
    <r>
      <rPr>
        <sz val="14"/>
        <rFont val="新細明體"/>
        <family val="1"/>
        <charset val="136"/>
      </rPr>
      <t>徒刑
無期</t>
    </r>
    <phoneticPr fontId="7" type="noConversion"/>
  </si>
  <si>
    <r>
      <rPr>
        <sz val="14"/>
        <rFont val="新細明體"/>
        <family val="1"/>
        <charset val="136"/>
      </rPr>
      <t>徒刑
有期</t>
    </r>
    <phoneticPr fontId="7" type="noConversion"/>
  </si>
  <si>
    <r>
      <rPr>
        <sz val="14"/>
        <rFont val="新細明體"/>
        <family val="1"/>
        <charset val="136"/>
      </rPr>
      <t>拘役</t>
    </r>
    <phoneticPr fontId="7" type="noConversion"/>
  </si>
  <si>
    <r>
      <rPr>
        <sz val="14"/>
        <rFont val="新細明體"/>
        <family val="1"/>
        <charset val="136"/>
      </rPr>
      <t>罰金</t>
    </r>
    <phoneticPr fontId="7" type="noConversion"/>
  </si>
  <si>
    <r>
      <rPr>
        <sz val="10"/>
        <rFont val="新細明體"/>
        <family val="1"/>
        <charset val="136"/>
      </rPr>
      <t>　　　　　</t>
    </r>
    <r>
      <rPr>
        <sz val="10"/>
        <rFont val="Times New Roman"/>
        <family val="1"/>
      </rPr>
      <t xml:space="preserve">2. </t>
    </r>
    <r>
      <rPr>
        <sz val="10"/>
        <rFont val="新細明體"/>
        <family val="1"/>
        <charset val="136"/>
      </rPr>
      <t>本表其他欄內包括自訴駁回、管轄錯誤、行為不罰、易以訓誡及撤回等。</t>
    </r>
    <phoneticPr fontId="52" type="noConversion"/>
  </si>
  <si>
    <r>
      <rPr>
        <sz val="15"/>
        <rFont val="新細明體"/>
        <family val="1"/>
        <charset val="136"/>
      </rPr>
      <t>表</t>
    </r>
    <r>
      <rPr>
        <sz val="15"/>
        <rFont val="Times New Roman"/>
        <family val="1"/>
      </rPr>
      <t xml:space="preserve">2-3-2   </t>
    </r>
    <r>
      <rPr>
        <sz val="15"/>
        <rFont val="新細明體"/>
        <family val="1"/>
        <charset val="136"/>
      </rPr>
      <t>近</t>
    </r>
    <r>
      <rPr>
        <sz val="15"/>
        <rFont val="Times New Roman"/>
        <family val="1"/>
      </rPr>
      <t>10</t>
    </r>
    <r>
      <rPr>
        <sz val="15"/>
        <rFont val="新細明體"/>
        <family val="1"/>
        <charset val="136"/>
      </rPr>
      <t>年地方檢察署已執行自由刑</t>
    </r>
    <phoneticPr fontId="7" type="noConversion"/>
  </si>
  <si>
    <r>
      <rPr>
        <sz val="12"/>
        <rFont val="新細明體"/>
        <family val="1"/>
        <charset val="136"/>
      </rPr>
      <t>人</t>
    </r>
    <phoneticPr fontId="7" type="noConversion"/>
  </si>
  <si>
    <r>
      <rPr>
        <sz val="12"/>
        <rFont val="新細明體"/>
        <family val="1"/>
        <charset val="136"/>
      </rPr>
      <t>人</t>
    </r>
    <phoneticPr fontId="7" type="noConversion"/>
  </si>
  <si>
    <r>
      <rPr>
        <sz val="12"/>
        <rFont val="新細明體"/>
        <family val="1"/>
        <charset val="136"/>
      </rPr>
      <t>人</t>
    </r>
    <phoneticPr fontId="7" type="noConversion"/>
  </si>
  <si>
    <r>
      <rPr>
        <sz val="12"/>
        <rFont val="新細明體"/>
        <family val="1"/>
        <charset val="136"/>
      </rPr>
      <t>人</t>
    </r>
    <r>
      <rPr>
        <sz val="12"/>
        <rFont val="Times New Roman"/>
        <family val="1"/>
      </rPr>
      <t xml:space="preserve">  </t>
    </r>
    <phoneticPr fontId="7" type="noConversion"/>
  </si>
  <si>
    <r>
      <rPr>
        <sz val="12"/>
        <rFont val="新細明體"/>
        <family val="1"/>
        <charset val="136"/>
      </rPr>
      <t>人</t>
    </r>
    <r>
      <rPr>
        <sz val="12"/>
        <rFont val="Times New Roman"/>
        <family val="1"/>
      </rPr>
      <t xml:space="preserve">  </t>
    </r>
    <phoneticPr fontId="7" type="noConversion"/>
  </si>
  <si>
    <t>%</t>
    <phoneticPr fontId="7" type="noConversion"/>
  </si>
  <si>
    <r>
      <rPr>
        <sz val="12"/>
        <rFont val="新細明體"/>
        <family val="1"/>
        <charset val="136"/>
      </rPr>
      <t>人</t>
    </r>
    <r>
      <rPr>
        <sz val="12"/>
        <rFont val="Times New Roman"/>
        <family val="1"/>
      </rPr>
      <t xml:space="preserve">  </t>
    </r>
    <phoneticPr fontId="7" type="noConversion"/>
  </si>
  <si>
    <r>
      <rPr>
        <sz val="12"/>
        <rFont val="新細明體"/>
        <family val="1"/>
        <charset val="136"/>
      </rPr>
      <t>人</t>
    </r>
    <r>
      <rPr>
        <sz val="12"/>
        <rFont val="Times New Roman"/>
        <family val="1"/>
      </rPr>
      <t xml:space="preserve">  </t>
    </r>
    <phoneticPr fontId="7" type="noConversion"/>
  </si>
  <si>
    <r>
      <rPr>
        <sz val="11"/>
        <rFont val="新細明體"/>
        <family val="1"/>
        <charset val="136"/>
      </rPr>
      <t>總計</t>
    </r>
    <phoneticPr fontId="7" type="noConversion"/>
  </si>
  <si>
    <r>
      <rPr>
        <sz val="11"/>
        <rFont val="新細明體"/>
        <family val="1"/>
        <charset val="136"/>
      </rPr>
      <t>易科罰金</t>
    </r>
    <phoneticPr fontId="7" type="noConversion"/>
  </si>
  <si>
    <r>
      <rPr>
        <sz val="11"/>
        <rFont val="新細明體"/>
        <family val="1"/>
        <charset val="136"/>
      </rPr>
      <t>易服社會勞動</t>
    </r>
    <phoneticPr fontId="7" type="noConversion"/>
  </si>
  <si>
    <r>
      <rPr>
        <sz val="11"/>
        <rFont val="新細明體"/>
        <family val="1"/>
        <charset val="136"/>
      </rPr>
      <t>六月以下</t>
    </r>
    <phoneticPr fontId="7" type="noConversion"/>
  </si>
  <si>
    <r>
      <rPr>
        <sz val="11"/>
        <rFont val="新細明體"/>
        <family val="1"/>
        <charset val="136"/>
      </rPr>
      <t>逾六月一年未滿</t>
    </r>
    <phoneticPr fontId="7" type="noConversion"/>
  </si>
  <si>
    <r>
      <rPr>
        <sz val="11"/>
        <rFont val="新細明體"/>
        <family val="1"/>
        <charset val="136"/>
      </rPr>
      <t>一年以上二年未滿</t>
    </r>
  </si>
  <si>
    <r>
      <rPr>
        <sz val="11"/>
        <rFont val="新細明體"/>
        <family val="1"/>
        <charset val="136"/>
      </rPr>
      <t>二年以上三年未滿</t>
    </r>
  </si>
  <si>
    <r>
      <rPr>
        <sz val="11"/>
        <rFont val="新細明體"/>
        <family val="1"/>
        <charset val="136"/>
      </rPr>
      <t>三年以上五年未滿</t>
    </r>
  </si>
  <si>
    <r>
      <rPr>
        <sz val="11"/>
        <rFont val="新細明體"/>
        <family val="1"/>
        <charset val="136"/>
      </rPr>
      <t>五年以上七年未滿</t>
    </r>
  </si>
  <si>
    <r>
      <rPr>
        <sz val="11"/>
        <rFont val="新細明體"/>
        <family val="1"/>
        <charset val="136"/>
      </rPr>
      <t>七年以上十年未滿</t>
    </r>
  </si>
  <si>
    <r>
      <rPr>
        <sz val="11"/>
        <rFont val="新細明體"/>
        <family val="1"/>
        <charset val="136"/>
      </rPr>
      <t>十年以上十五年以下</t>
    </r>
    <phoneticPr fontId="7" type="noConversion"/>
  </si>
  <si>
    <r>
      <rPr>
        <sz val="11"/>
        <rFont val="新細明體"/>
        <family val="1"/>
        <charset val="136"/>
      </rPr>
      <t>逾十五年</t>
    </r>
    <phoneticPr fontId="7" type="noConversion"/>
  </si>
  <si>
    <r>
      <rPr>
        <sz val="12"/>
        <rFont val="新細明體"/>
        <family val="1"/>
        <charset val="136"/>
      </rPr>
      <t>易服社會勞動</t>
    </r>
    <phoneticPr fontId="7" type="noConversion"/>
  </si>
  <si>
    <r>
      <rPr>
        <sz val="15"/>
        <rFont val="新細明體"/>
        <family val="1"/>
        <charset val="136"/>
      </rPr>
      <t>表</t>
    </r>
    <r>
      <rPr>
        <sz val="15"/>
        <rFont val="Times New Roman"/>
        <family val="1"/>
      </rPr>
      <t>2-3-5</t>
    </r>
    <r>
      <rPr>
        <sz val="15"/>
        <rFont val="新細明體"/>
        <family val="1"/>
        <charset val="136"/>
      </rPr>
      <t>　近</t>
    </r>
    <r>
      <rPr>
        <sz val="15"/>
        <rFont val="Times New Roman"/>
        <family val="1"/>
      </rPr>
      <t>5</t>
    </r>
    <r>
      <rPr>
        <sz val="15"/>
        <rFont val="新細明體"/>
        <family val="1"/>
        <charset val="136"/>
      </rPr>
      <t>年地方檢察署已執行罰金人數</t>
    </r>
    <phoneticPr fontId="7" type="noConversion"/>
  </si>
  <si>
    <r>
      <rPr>
        <sz val="12"/>
        <rFont val="新細明體"/>
        <family val="1"/>
        <charset val="136"/>
      </rPr>
      <t>繳納罰金</t>
    </r>
    <phoneticPr fontId="7" type="noConversion"/>
  </si>
  <si>
    <r>
      <rPr>
        <sz val="12"/>
        <rFont val="新細明體"/>
        <family val="1"/>
        <charset val="136"/>
      </rPr>
      <t>易服勞役</t>
    </r>
    <phoneticPr fontId="7" type="noConversion"/>
  </si>
  <si>
    <r>
      <rPr>
        <sz val="15"/>
        <rFont val="新細明體"/>
        <family val="1"/>
        <charset val="136"/>
      </rPr>
      <t>表</t>
    </r>
    <r>
      <rPr>
        <sz val="15"/>
        <rFont val="Times New Roman"/>
        <family val="1"/>
      </rPr>
      <t xml:space="preserve">2-3-6   </t>
    </r>
    <r>
      <rPr>
        <sz val="15"/>
        <rFont val="新細明體"/>
        <family val="1"/>
        <charset val="136"/>
      </rPr>
      <t>近</t>
    </r>
    <r>
      <rPr>
        <sz val="15"/>
        <rFont val="Times New Roman"/>
        <family val="1"/>
      </rPr>
      <t>10</t>
    </r>
    <r>
      <rPr>
        <sz val="15"/>
        <rFont val="新細明體"/>
        <family val="1"/>
        <charset val="136"/>
      </rPr>
      <t>年地方檢察署執行裁判確定保安處分情形</t>
    </r>
    <phoneticPr fontId="7" type="noConversion"/>
  </si>
  <si>
    <r>
      <rPr>
        <sz val="12"/>
        <rFont val="新細明體"/>
        <family val="1"/>
        <charset val="136"/>
      </rPr>
      <t>人</t>
    </r>
    <phoneticPr fontId="7" type="noConversion"/>
  </si>
  <si>
    <r>
      <rPr>
        <sz val="12"/>
        <rFont val="新細明體"/>
        <family val="1"/>
        <charset val="136"/>
      </rPr>
      <t>人</t>
    </r>
    <phoneticPr fontId="7" type="noConversion"/>
  </si>
  <si>
    <r>
      <rPr>
        <sz val="12"/>
        <rFont val="新細明體"/>
        <family val="1"/>
        <charset val="136"/>
      </rPr>
      <t>人</t>
    </r>
    <phoneticPr fontId="7" type="noConversion"/>
  </si>
  <si>
    <t>貪污治罪條例</t>
  </si>
  <si>
    <t>詐欺罪</t>
  </si>
  <si>
    <t>證券交易法</t>
  </si>
  <si>
    <t>偽造文書印文罪</t>
  </si>
  <si>
    <t>侵占罪</t>
  </si>
  <si>
    <t>背信及重利罪</t>
  </si>
  <si>
    <t>洗錢防制法</t>
  </si>
  <si>
    <t>空氣污染防制法</t>
  </si>
  <si>
    <t>公平交易法</t>
  </si>
  <si>
    <t>期貨交易法</t>
  </si>
  <si>
    <t>水污染防治法</t>
  </si>
  <si>
    <t>偽造有價證券罪</t>
  </si>
  <si>
    <t>毒品危害防制條例</t>
  </si>
  <si>
    <t>森林法</t>
  </si>
  <si>
    <t>竊盜罪</t>
  </si>
  <si>
    <t>野生動物保育法</t>
  </si>
  <si>
    <t>藥事法</t>
  </si>
  <si>
    <t>政府採購法</t>
  </si>
  <si>
    <t>廢棄物清理法</t>
  </si>
  <si>
    <r>
      <rPr>
        <sz val="12"/>
        <rFont val="新細明體"/>
        <family val="1"/>
        <charset val="136"/>
      </rPr>
      <t>總收容人數</t>
    </r>
    <phoneticPr fontId="7" type="noConversion"/>
  </si>
  <si>
    <r>
      <rPr>
        <sz val="12"/>
        <rFont val="新細明體"/>
        <family val="1"/>
        <charset val="136"/>
      </rPr>
      <t>監獄收容人</t>
    </r>
    <phoneticPr fontId="7" type="noConversion"/>
  </si>
  <si>
    <r>
      <rPr>
        <sz val="12"/>
        <rFont val="新細明體"/>
        <family val="1"/>
        <charset val="136"/>
      </rPr>
      <t>強制工作人數</t>
    </r>
    <phoneticPr fontId="7" type="noConversion"/>
  </si>
  <si>
    <r>
      <rPr>
        <sz val="12"/>
        <rFont val="新細明體"/>
        <family val="1"/>
        <charset val="136"/>
      </rPr>
      <t>受感化教育學生</t>
    </r>
    <phoneticPr fontId="7" type="noConversion"/>
  </si>
  <si>
    <r>
      <rPr>
        <sz val="12"/>
        <rFont val="新細明體"/>
        <family val="1"/>
        <charset val="136"/>
      </rPr>
      <t>被告及被管收人</t>
    </r>
    <phoneticPr fontId="7" type="noConversion"/>
  </si>
  <si>
    <r>
      <rPr>
        <sz val="12"/>
        <rFont val="新細明體"/>
        <family val="1"/>
        <charset val="136"/>
      </rPr>
      <t>收容少年</t>
    </r>
    <phoneticPr fontId="7" type="noConversion"/>
  </si>
  <si>
    <r>
      <rPr>
        <sz val="12"/>
        <rFont val="新細明體"/>
        <family val="1"/>
        <charset val="136"/>
      </rPr>
      <t>受觀察勒戒人</t>
    </r>
    <phoneticPr fontId="7" type="noConversion"/>
  </si>
  <si>
    <r>
      <rPr>
        <sz val="12"/>
        <rFont val="新細明體"/>
        <family val="1"/>
        <charset val="136"/>
      </rPr>
      <t>戒治所收容人</t>
    </r>
    <phoneticPr fontId="7" type="noConversion"/>
  </si>
  <si>
    <r>
      <rPr>
        <sz val="12"/>
        <rFont val="新細明體"/>
        <family val="1"/>
        <charset val="136"/>
      </rPr>
      <t>核定容額</t>
    </r>
    <phoneticPr fontId="7" type="noConversion"/>
  </si>
  <si>
    <r>
      <rPr>
        <sz val="12"/>
        <rFont val="新細明體"/>
        <family val="1"/>
        <charset val="136"/>
      </rPr>
      <t>超</t>
    </r>
    <r>
      <rPr>
        <sz val="12"/>
        <rFont val="Times New Roman"/>
        <family val="1"/>
      </rPr>
      <t xml:space="preserve"> </t>
    </r>
    <r>
      <rPr>
        <sz val="12"/>
        <rFont val="新細明體"/>
        <family val="1"/>
        <charset val="136"/>
      </rPr>
      <t>額</t>
    </r>
    <r>
      <rPr>
        <sz val="12"/>
        <rFont val="Times New Roman"/>
        <family val="1"/>
      </rPr>
      <t xml:space="preserve"> </t>
    </r>
    <r>
      <rPr>
        <sz val="12"/>
        <rFont val="新細明體"/>
        <family val="1"/>
        <charset val="136"/>
      </rPr>
      <t>收</t>
    </r>
    <r>
      <rPr>
        <sz val="12"/>
        <rFont val="Times New Roman"/>
        <family val="1"/>
      </rPr>
      <t xml:space="preserve"> </t>
    </r>
    <r>
      <rPr>
        <sz val="12"/>
        <rFont val="新細明體"/>
        <family val="1"/>
        <charset val="136"/>
      </rPr>
      <t>容</t>
    </r>
    <phoneticPr fontId="7" type="noConversion"/>
  </si>
  <si>
    <r>
      <rPr>
        <sz val="12"/>
        <rFont val="新細明體"/>
        <family val="1"/>
        <charset val="136"/>
      </rPr>
      <t>計</t>
    </r>
    <phoneticPr fontId="7" type="noConversion"/>
  </si>
  <si>
    <r>
      <rPr>
        <sz val="12"/>
        <rFont val="新細明體"/>
        <family val="1"/>
        <charset val="136"/>
      </rPr>
      <t>受刑人</t>
    </r>
    <phoneticPr fontId="7" type="noConversion"/>
  </si>
  <si>
    <r>
      <rPr>
        <sz val="10"/>
        <rFont val="新細明體"/>
        <family val="1"/>
        <charset val="136"/>
      </rPr>
      <t>及押候執行者
受保安處分人</t>
    </r>
    <phoneticPr fontId="7" type="noConversion"/>
  </si>
  <si>
    <r>
      <rPr>
        <sz val="12"/>
        <rFont val="新細明體"/>
        <family val="1"/>
        <charset val="136"/>
      </rPr>
      <t>成年</t>
    </r>
    <phoneticPr fontId="7" type="noConversion"/>
  </si>
  <si>
    <r>
      <rPr>
        <sz val="12"/>
        <rFont val="新細明體"/>
        <family val="1"/>
        <charset val="136"/>
      </rPr>
      <t>少年</t>
    </r>
    <phoneticPr fontId="7" type="noConversion"/>
  </si>
  <si>
    <r>
      <rPr>
        <sz val="12"/>
        <rFont val="新細明體"/>
        <family val="1"/>
        <charset val="136"/>
      </rPr>
      <t>人數</t>
    </r>
    <phoneticPr fontId="7" type="noConversion"/>
  </si>
  <si>
    <r>
      <rPr>
        <sz val="12"/>
        <rFont val="新細明體"/>
        <family val="1"/>
        <charset val="136"/>
      </rPr>
      <t>比率</t>
    </r>
    <phoneticPr fontId="7" type="noConversion"/>
  </si>
  <si>
    <t>102</t>
  </si>
  <si>
    <t>103</t>
  </si>
  <si>
    <t>104</t>
  </si>
  <si>
    <t>105</t>
  </si>
  <si>
    <t>106</t>
  </si>
  <si>
    <t>107</t>
  </si>
  <si>
    <t>108</t>
  </si>
  <si>
    <r>
      <rPr>
        <sz val="12"/>
        <rFont val="新細明體"/>
        <family val="1"/>
        <charset val="136"/>
      </rPr>
      <t>指數</t>
    </r>
    <phoneticPr fontId="7" type="noConversion"/>
  </si>
  <si>
    <r>
      <rPr>
        <sz val="12"/>
        <rFont val="新細明體"/>
        <family val="1"/>
        <charset val="136"/>
      </rPr>
      <t>指數</t>
    </r>
    <phoneticPr fontId="7" type="noConversion"/>
  </si>
  <si>
    <r>
      <rPr>
        <sz val="12"/>
        <rFont val="新細明體"/>
        <family val="1"/>
        <charset val="136"/>
      </rPr>
      <t>指數</t>
    </r>
    <phoneticPr fontId="7" type="noConversion"/>
  </si>
  <si>
    <r>
      <rPr>
        <sz val="12"/>
        <rFont val="新細明體"/>
        <family val="1"/>
        <charset val="136"/>
      </rPr>
      <t>男</t>
    </r>
  </si>
  <si>
    <r>
      <rPr>
        <sz val="12"/>
        <rFont val="新細明體"/>
        <family val="1"/>
        <charset val="136"/>
      </rPr>
      <t>女</t>
    </r>
  </si>
  <si>
    <t>109</t>
  </si>
  <si>
    <r>
      <rPr>
        <sz val="12"/>
        <rFont val="新細明體"/>
        <family val="1"/>
        <charset val="136"/>
      </rPr>
      <t>指數</t>
    </r>
    <phoneticPr fontId="7" type="noConversion"/>
  </si>
  <si>
    <r>
      <rPr>
        <sz val="15"/>
        <rFont val="新細明體"/>
        <family val="1"/>
        <charset val="136"/>
      </rPr>
      <t>表</t>
    </r>
    <r>
      <rPr>
        <sz val="15"/>
        <rFont val="Times New Roman"/>
        <family val="1"/>
      </rPr>
      <t>2-4-3</t>
    </r>
    <r>
      <rPr>
        <sz val="15"/>
        <rFont val="新細明體"/>
        <family val="1"/>
        <charset val="136"/>
      </rPr>
      <t>　近</t>
    </r>
    <r>
      <rPr>
        <sz val="15"/>
        <rFont val="Times New Roman"/>
        <family val="1"/>
      </rPr>
      <t>10</t>
    </r>
    <r>
      <rPr>
        <sz val="15"/>
        <rFont val="新細明體"/>
        <family val="1"/>
        <charset val="136"/>
      </rPr>
      <t>年監獄新入監受刑人入監前教育程度</t>
    </r>
    <phoneticPr fontId="7" type="noConversion"/>
  </si>
  <si>
    <r>
      <rPr>
        <sz val="12"/>
        <rFont val="新細明體"/>
        <family val="1"/>
        <charset val="136"/>
      </rPr>
      <t>高中</t>
    </r>
    <r>
      <rPr>
        <sz val="12"/>
        <rFont val="Times New Roman"/>
        <family val="1"/>
      </rPr>
      <t>(</t>
    </r>
    <r>
      <rPr>
        <sz val="12"/>
        <rFont val="新細明體"/>
        <family val="1"/>
        <charset val="136"/>
      </rPr>
      <t>職</t>
    </r>
    <r>
      <rPr>
        <sz val="12"/>
        <rFont val="Times New Roman"/>
        <family val="1"/>
      </rPr>
      <t>)</t>
    </r>
    <phoneticPr fontId="7" type="noConversion"/>
  </si>
  <si>
    <r>
      <rPr>
        <sz val="12"/>
        <rFont val="新細明體"/>
        <family val="1"/>
        <charset val="136"/>
      </rPr>
      <t>大專以上</t>
    </r>
    <phoneticPr fontId="7" type="noConversion"/>
  </si>
  <si>
    <r>
      <rPr>
        <sz val="12"/>
        <rFont val="新細明體"/>
        <family val="1"/>
        <charset val="136"/>
      </rPr>
      <t>計</t>
    </r>
    <phoneticPr fontId="7" type="noConversion"/>
  </si>
  <si>
    <r>
      <rPr>
        <sz val="12"/>
        <rFont val="新細明體"/>
        <family val="1"/>
        <charset val="136"/>
      </rPr>
      <t>人</t>
    </r>
    <phoneticPr fontId="7" type="noConversion"/>
  </si>
  <si>
    <r>
      <rPr>
        <sz val="12"/>
        <rFont val="新細明體"/>
        <family val="1"/>
        <charset val="136"/>
      </rPr>
      <t>人</t>
    </r>
    <phoneticPr fontId="7" type="noConversion"/>
  </si>
  <si>
    <r>
      <t xml:space="preserve">80
</t>
    </r>
    <r>
      <rPr>
        <sz val="12"/>
        <rFont val="新細明體"/>
        <family val="1"/>
        <charset val="136"/>
      </rPr>
      <t>歲
以
上</t>
    </r>
    <phoneticPr fontId="7" type="noConversion"/>
  </si>
  <si>
    <r>
      <rPr>
        <sz val="12"/>
        <rFont val="新細明體"/>
        <family val="1"/>
        <charset val="136"/>
      </rPr>
      <t>計</t>
    </r>
    <phoneticPr fontId="7" type="noConversion"/>
  </si>
  <si>
    <r>
      <rPr>
        <sz val="12"/>
        <rFont val="新細明體"/>
        <family val="1"/>
        <charset val="136"/>
      </rPr>
      <t>女</t>
    </r>
    <phoneticPr fontId="7" type="noConversion"/>
  </si>
  <si>
    <r>
      <rPr>
        <sz val="12"/>
        <rFont val="新細明體"/>
        <family val="1"/>
        <charset val="136"/>
      </rPr>
      <t>計</t>
    </r>
    <phoneticPr fontId="7" type="noConversion"/>
  </si>
  <si>
    <r>
      <rPr>
        <sz val="12"/>
        <rFont val="新細明體"/>
        <family val="1"/>
        <charset val="136"/>
      </rPr>
      <t>男</t>
    </r>
    <phoneticPr fontId="7" type="noConversion"/>
  </si>
  <si>
    <r>
      <rPr>
        <sz val="12"/>
        <rFont val="新細明體"/>
        <family val="1"/>
        <charset val="136"/>
      </rPr>
      <t>女</t>
    </r>
    <phoneticPr fontId="7" type="noConversion"/>
  </si>
  <si>
    <r>
      <rPr>
        <sz val="12"/>
        <rFont val="新細明體"/>
        <family val="1"/>
        <charset val="136"/>
      </rPr>
      <t>計</t>
    </r>
    <phoneticPr fontId="7" type="noConversion"/>
  </si>
  <si>
    <r>
      <rPr>
        <sz val="12"/>
        <rFont val="新細明體"/>
        <family val="1"/>
        <charset val="136"/>
      </rPr>
      <t>女</t>
    </r>
    <phoneticPr fontId="7" type="noConversion"/>
  </si>
  <si>
    <r>
      <rPr>
        <sz val="12"/>
        <rFont val="新細明體"/>
        <family val="1"/>
        <charset val="136"/>
      </rPr>
      <t>男</t>
    </r>
    <phoneticPr fontId="7" type="noConversion"/>
  </si>
  <si>
    <r>
      <rPr>
        <sz val="12"/>
        <rFont val="新細明體"/>
        <family val="1"/>
        <charset val="136"/>
      </rPr>
      <t>計</t>
    </r>
    <phoneticPr fontId="7" type="noConversion"/>
  </si>
  <si>
    <r>
      <rPr>
        <sz val="12"/>
        <rFont val="新細明體"/>
        <family val="1"/>
        <charset val="136"/>
      </rPr>
      <t>男</t>
    </r>
    <phoneticPr fontId="7" type="noConversion"/>
  </si>
  <si>
    <t>公共危險罪</t>
  </si>
  <si>
    <t>傷害罪</t>
  </si>
  <si>
    <t>槍砲彈藥刀械管制條例</t>
  </si>
  <si>
    <t>妨害自由罪</t>
  </si>
  <si>
    <t>殺人罪</t>
  </si>
  <si>
    <t>強制性交罪</t>
  </si>
  <si>
    <t>搶奪罪</t>
  </si>
  <si>
    <t>擄人勒贖罪</t>
  </si>
  <si>
    <t>不能安全駕駛罪</t>
  </si>
  <si>
    <r>
      <rPr>
        <sz val="10"/>
        <rFont val="新細明體"/>
        <family val="1"/>
        <charset val="136"/>
      </rPr>
      <t>單位：人</t>
    </r>
    <phoneticPr fontId="7" type="noConversion"/>
  </si>
  <si>
    <r>
      <rPr>
        <sz val="12"/>
        <rFont val="新細明體"/>
        <family val="1"/>
        <charset val="136"/>
      </rPr>
      <t>六月以下</t>
    </r>
    <phoneticPr fontId="7" type="noConversion"/>
  </si>
  <si>
    <r>
      <rPr>
        <sz val="12"/>
        <rFont val="新細明體"/>
        <family val="1"/>
        <charset val="136"/>
      </rPr>
      <t>一年未滿
逾六月</t>
    </r>
    <phoneticPr fontId="7" type="noConversion"/>
  </si>
  <si>
    <r>
      <rPr>
        <sz val="12"/>
        <rFont val="新細明體"/>
        <family val="1"/>
        <charset val="136"/>
      </rPr>
      <t>三年未滿
一年以上</t>
    </r>
    <phoneticPr fontId="7" type="noConversion"/>
  </si>
  <si>
    <r>
      <rPr>
        <sz val="12"/>
        <rFont val="新細明體"/>
        <family val="1"/>
        <charset val="136"/>
      </rPr>
      <t>五年未滿
三年以上</t>
    </r>
    <phoneticPr fontId="7" type="noConversion"/>
  </si>
  <si>
    <r>
      <rPr>
        <sz val="12"/>
        <rFont val="新細明體"/>
        <family val="1"/>
        <charset val="136"/>
      </rPr>
      <t>七年未滿
五年以上</t>
    </r>
    <phoneticPr fontId="7" type="noConversion"/>
  </si>
  <si>
    <r>
      <rPr>
        <sz val="12"/>
        <rFont val="新細明體"/>
        <family val="1"/>
        <charset val="136"/>
      </rPr>
      <t>十年未滿
七年以上</t>
    </r>
    <phoneticPr fontId="7" type="noConversion"/>
  </si>
  <si>
    <r>
      <rPr>
        <sz val="12"/>
        <rFont val="新細明體"/>
        <family val="1"/>
        <charset val="136"/>
      </rPr>
      <t>十五年以下
十年以上</t>
    </r>
    <phoneticPr fontId="7" type="noConversion"/>
  </si>
  <si>
    <r>
      <rPr>
        <sz val="12"/>
        <rFont val="新細明體"/>
        <family val="1"/>
        <charset val="136"/>
      </rPr>
      <t>逾十五年</t>
    </r>
    <phoneticPr fontId="7" type="noConversion"/>
  </si>
  <si>
    <r>
      <rPr>
        <sz val="12"/>
        <rFont val="新細明體"/>
        <family val="1"/>
        <charset val="136"/>
      </rPr>
      <t>撤銷假釋人數</t>
    </r>
    <phoneticPr fontId="18" type="noConversion"/>
  </si>
  <si>
    <t>違反保護管束情節重大</t>
    <phoneticPr fontId="18" type="noConversion"/>
  </si>
  <si>
    <r>
      <rPr>
        <sz val="12"/>
        <rFont val="新細明體"/>
        <family val="1"/>
        <charset val="136"/>
      </rPr>
      <t>假釋中更犯罪</t>
    </r>
    <phoneticPr fontId="18" type="noConversion"/>
  </si>
  <si>
    <t>%</t>
    <phoneticPr fontId="18" type="noConversion"/>
  </si>
  <si>
    <r>
      <rPr>
        <sz val="15"/>
        <rFont val="新細明體"/>
        <family val="1"/>
        <charset val="136"/>
      </rPr>
      <t>表</t>
    </r>
    <r>
      <rPr>
        <sz val="15"/>
        <rFont val="Times New Roman"/>
        <family val="1"/>
      </rPr>
      <t>2-4-10</t>
    </r>
    <r>
      <rPr>
        <sz val="15"/>
        <rFont val="新細明體"/>
        <family val="1"/>
        <charset val="136"/>
      </rPr>
      <t>　近</t>
    </r>
    <r>
      <rPr>
        <sz val="15"/>
        <rFont val="Times New Roman"/>
        <family val="1"/>
      </rPr>
      <t>5</t>
    </r>
    <r>
      <rPr>
        <sz val="15"/>
        <rFont val="新細明體"/>
        <family val="1"/>
        <charset val="136"/>
      </rPr>
      <t>年監獄受刑人實際出獄人數</t>
    </r>
    <phoneticPr fontId="7" type="noConversion"/>
  </si>
  <si>
    <r>
      <rPr>
        <sz val="12"/>
        <rFont val="新細明體"/>
        <family val="1"/>
        <charset val="136"/>
      </rPr>
      <t>死刑執行</t>
    </r>
    <phoneticPr fontId="7" type="noConversion"/>
  </si>
  <si>
    <r>
      <rPr>
        <sz val="12"/>
        <rFont val="新細明體"/>
        <family val="1"/>
        <charset val="136"/>
      </rPr>
      <t>執行完畢
期滿出獄</t>
    </r>
    <phoneticPr fontId="7" type="noConversion"/>
  </si>
  <si>
    <r>
      <rPr>
        <sz val="12"/>
        <rFont val="新細明體"/>
        <family val="1"/>
        <charset val="136"/>
      </rPr>
      <t>假釋出獄</t>
    </r>
    <phoneticPr fontId="7" type="noConversion"/>
  </si>
  <si>
    <r>
      <rPr>
        <sz val="12"/>
        <rFont val="新細明體"/>
        <family val="1"/>
        <charset val="136"/>
      </rPr>
      <t>出獄人數</t>
    </r>
  </si>
  <si>
    <r>
      <rPr>
        <sz val="12"/>
        <rFont val="新細明體"/>
        <family val="1"/>
        <charset val="136"/>
      </rPr>
      <t>總計</t>
    </r>
    <phoneticPr fontId="45" type="noConversion"/>
  </si>
  <si>
    <r>
      <rPr>
        <sz val="14"/>
        <rFont val="新細明體"/>
        <family val="1"/>
        <charset val="136"/>
      </rPr>
      <t>成年受觀察勒戒人</t>
    </r>
    <phoneticPr fontId="45" type="noConversion"/>
  </si>
  <si>
    <r>
      <rPr>
        <sz val="14"/>
        <rFont val="新細明體"/>
        <family val="1"/>
        <charset val="136"/>
      </rPr>
      <t>少年受觀察勒戒人</t>
    </r>
    <phoneticPr fontId="45" type="noConversion"/>
  </si>
  <si>
    <r>
      <rPr>
        <sz val="12"/>
        <rFont val="新細明體"/>
        <family val="1"/>
        <charset val="136"/>
      </rPr>
      <t>計</t>
    </r>
    <phoneticPr fontId="45" type="noConversion"/>
  </si>
  <si>
    <r>
      <rPr>
        <sz val="12"/>
        <rFont val="新細明體"/>
        <family val="1"/>
        <charset val="136"/>
      </rPr>
      <t>男</t>
    </r>
    <phoneticPr fontId="45" type="noConversion"/>
  </si>
  <si>
    <r>
      <rPr>
        <sz val="12"/>
        <rFont val="新細明體"/>
        <family val="1"/>
        <charset val="136"/>
      </rPr>
      <t>女</t>
    </r>
    <phoneticPr fontId="45" type="noConversion"/>
  </si>
  <si>
    <r>
      <rPr>
        <sz val="12"/>
        <rFont val="新細明體"/>
        <family val="1"/>
        <charset val="136"/>
      </rPr>
      <t>第一級</t>
    </r>
    <phoneticPr fontId="45" type="noConversion"/>
  </si>
  <si>
    <r>
      <rPr>
        <sz val="12"/>
        <rFont val="新細明體"/>
        <family val="1"/>
        <charset val="136"/>
      </rPr>
      <t>第二級</t>
    </r>
    <phoneticPr fontId="45" type="noConversion"/>
  </si>
  <si>
    <r>
      <rPr>
        <sz val="12"/>
        <rFont val="新細明體"/>
        <family val="1"/>
        <charset val="136"/>
      </rPr>
      <t>人</t>
    </r>
    <phoneticPr fontId="45" type="noConversion"/>
  </si>
  <si>
    <t>%</t>
    <phoneticPr fontId="45" type="noConversion"/>
  </si>
  <si>
    <t>%</t>
    <phoneticPr fontId="45" type="noConversion"/>
  </si>
  <si>
    <r>
      <rPr>
        <sz val="12"/>
        <rFont val="新細明體"/>
        <family val="1"/>
        <charset val="136"/>
      </rPr>
      <t>人</t>
    </r>
    <phoneticPr fontId="45" type="noConversion"/>
  </si>
  <si>
    <r>
      <rPr>
        <sz val="12"/>
        <rFont val="新細明體"/>
        <family val="1"/>
        <charset val="136"/>
      </rPr>
      <t>計</t>
    </r>
    <phoneticPr fontId="45" type="noConversion"/>
  </si>
  <si>
    <r>
      <rPr>
        <sz val="12"/>
        <rFont val="新細明體"/>
        <family val="1"/>
        <charset val="136"/>
      </rPr>
      <t>男</t>
    </r>
    <phoneticPr fontId="45" type="noConversion"/>
  </si>
  <si>
    <r>
      <rPr>
        <sz val="12"/>
        <rFont val="新細明體"/>
        <family val="1"/>
        <charset val="136"/>
      </rPr>
      <t>女</t>
    </r>
    <phoneticPr fontId="45" type="noConversion"/>
  </si>
  <si>
    <r>
      <rPr>
        <sz val="12"/>
        <rFont val="新細明體"/>
        <family val="1"/>
        <charset val="136"/>
      </rPr>
      <t>計</t>
    </r>
    <phoneticPr fontId="45" type="noConversion"/>
  </si>
  <si>
    <r>
      <rPr>
        <sz val="12"/>
        <rFont val="新細明體"/>
        <family val="1"/>
        <charset val="136"/>
      </rPr>
      <t>男</t>
    </r>
    <phoneticPr fontId="45" type="noConversion"/>
  </si>
  <si>
    <r>
      <rPr>
        <sz val="12"/>
        <rFont val="新細明體"/>
        <family val="1"/>
        <charset val="136"/>
      </rPr>
      <t>女</t>
    </r>
    <phoneticPr fontId="45" type="noConversion"/>
  </si>
  <si>
    <r>
      <rPr>
        <sz val="12"/>
        <rFont val="新細明體"/>
        <family val="1"/>
        <charset val="136"/>
      </rPr>
      <t>計</t>
    </r>
    <phoneticPr fontId="45" type="noConversion"/>
  </si>
  <si>
    <r>
      <rPr>
        <sz val="12"/>
        <rFont val="新細明體"/>
        <family val="1"/>
        <charset val="136"/>
      </rPr>
      <t>男</t>
    </r>
    <phoneticPr fontId="45" type="noConversion"/>
  </si>
  <si>
    <r>
      <rPr>
        <sz val="12"/>
        <rFont val="新細明體"/>
        <family val="1"/>
        <charset val="136"/>
      </rPr>
      <t>計</t>
    </r>
    <phoneticPr fontId="7" type="noConversion"/>
  </si>
  <si>
    <r>
      <rPr>
        <sz val="12"/>
        <rFont val="新細明體"/>
        <family val="1"/>
        <charset val="136"/>
      </rPr>
      <t>男</t>
    </r>
    <phoneticPr fontId="45" type="noConversion"/>
  </si>
  <si>
    <r>
      <rPr>
        <sz val="12"/>
        <rFont val="新細明體"/>
        <family val="1"/>
        <charset val="136"/>
      </rPr>
      <t>女</t>
    </r>
    <phoneticPr fontId="45" type="noConversion"/>
  </si>
  <si>
    <t>總計</t>
    <phoneticPr fontId="7" type="noConversion"/>
  </si>
  <si>
    <r>
      <t xml:space="preserve"> </t>
    </r>
    <r>
      <rPr>
        <sz val="12"/>
        <rFont val="新細明體"/>
        <family val="1"/>
        <charset val="136"/>
      </rPr>
      <t>人</t>
    </r>
    <phoneticPr fontId="7" type="noConversion"/>
  </si>
  <si>
    <t xml:space="preserve"> %</t>
    <phoneticPr fontId="45" type="noConversion"/>
  </si>
  <si>
    <r>
      <t xml:space="preserve"> </t>
    </r>
    <r>
      <rPr>
        <sz val="12"/>
        <rFont val="新細明體"/>
        <family val="1"/>
        <charset val="136"/>
      </rPr>
      <t>人</t>
    </r>
    <phoneticPr fontId="7" type="noConversion"/>
  </si>
  <si>
    <r>
      <t xml:space="preserve"> </t>
    </r>
    <r>
      <rPr>
        <sz val="12"/>
        <rFont val="新細明體"/>
        <family val="1"/>
        <charset val="136"/>
      </rPr>
      <t>人</t>
    </r>
    <phoneticPr fontId="7" type="noConversion"/>
  </si>
  <si>
    <r>
      <rPr>
        <sz val="12"/>
        <rFont val="新細明體"/>
        <family val="1"/>
        <charset val="136"/>
      </rPr>
      <t>未結件數
年底</t>
    </r>
  </si>
  <si>
    <r>
      <rPr>
        <sz val="12"/>
        <rFont val="新細明體"/>
        <family val="1"/>
        <charset val="136"/>
      </rPr>
      <t>約談</t>
    </r>
    <phoneticPr fontId="9" type="noConversion"/>
  </si>
  <si>
    <r>
      <rPr>
        <sz val="12"/>
        <rFont val="新細明體"/>
        <family val="1"/>
        <charset val="136"/>
      </rPr>
      <t>訪視</t>
    </r>
    <phoneticPr fontId="9" type="noConversion"/>
  </si>
  <si>
    <r>
      <rPr>
        <sz val="12"/>
        <rFont val="新細明體"/>
        <family val="1"/>
        <charset val="136"/>
      </rPr>
      <t>書面報告</t>
    </r>
    <phoneticPr fontId="9" type="noConversion"/>
  </si>
  <si>
    <r>
      <rPr>
        <sz val="12"/>
        <rFont val="新細明體"/>
        <family val="1"/>
        <charset val="136"/>
      </rPr>
      <t>就業</t>
    </r>
    <phoneticPr fontId="9" type="noConversion"/>
  </si>
  <si>
    <r>
      <rPr>
        <sz val="12"/>
        <rFont val="新細明體"/>
        <family val="1"/>
        <charset val="136"/>
      </rPr>
      <t>就學</t>
    </r>
    <phoneticPr fontId="9" type="noConversion"/>
  </si>
  <si>
    <r>
      <rPr>
        <sz val="12"/>
        <rFont val="新細明體"/>
        <family val="1"/>
        <charset val="136"/>
      </rPr>
      <t>就醫</t>
    </r>
    <phoneticPr fontId="9" type="noConversion"/>
  </si>
  <si>
    <r>
      <rPr>
        <sz val="12"/>
        <rFont val="新細明體"/>
        <family val="1"/>
        <charset val="136"/>
      </rPr>
      <t>就養</t>
    </r>
    <phoneticPr fontId="9" type="noConversion"/>
  </si>
  <si>
    <r>
      <rPr>
        <sz val="10"/>
        <rFont val="新細明體"/>
        <family val="1"/>
        <charset val="136"/>
      </rPr>
      <t>說　　明：</t>
    </r>
    <r>
      <rPr>
        <sz val="10"/>
        <rFont val="Times New Roman"/>
        <family val="1"/>
      </rPr>
      <t>1.</t>
    </r>
    <r>
      <rPr>
        <sz val="10"/>
        <rFont val="新細明體"/>
        <family val="1"/>
        <charset val="136"/>
      </rPr>
      <t>保護管束執行項目包含個案一般監督、驗尿監督、警局複數監督、社區治療監督及其他特別監督。</t>
    </r>
    <phoneticPr fontId="18" type="noConversion"/>
  </si>
  <si>
    <r>
      <rPr>
        <sz val="10"/>
        <rFont val="新細明體"/>
        <family val="1"/>
        <charset val="136"/>
      </rPr>
      <t>　　　　　</t>
    </r>
    <r>
      <rPr>
        <sz val="10"/>
        <rFont val="Times New Roman"/>
        <family val="1"/>
      </rPr>
      <t>2.</t>
    </r>
    <r>
      <rPr>
        <sz val="10"/>
        <rFont val="新細明體"/>
        <family val="1"/>
        <charset val="136"/>
      </rPr>
      <t>本表之保護管束案件執行與輔導含榮譽觀護人協助部分。</t>
    </r>
    <phoneticPr fontId="18" type="noConversion"/>
  </si>
  <si>
    <r>
      <rPr>
        <sz val="11"/>
        <rFont val="新細明體"/>
        <family val="1"/>
        <charset val="136"/>
      </rPr>
      <t>總計</t>
    </r>
    <phoneticPr fontId="18" type="noConversion"/>
  </si>
  <si>
    <r>
      <rPr>
        <sz val="11"/>
        <rFont val="新細明體"/>
        <family val="1"/>
        <charset val="136"/>
      </rPr>
      <t>戒癮治療</t>
    </r>
    <phoneticPr fontId="18" type="noConversion"/>
  </si>
  <si>
    <r>
      <rPr>
        <sz val="11"/>
        <rFont val="新細明體"/>
        <family val="1"/>
        <charset val="136"/>
      </rPr>
      <t>未結件數
年底</t>
    </r>
    <phoneticPr fontId="7" type="noConversion"/>
  </si>
  <si>
    <r>
      <rPr>
        <sz val="11"/>
        <rFont val="新細明體"/>
        <family val="1"/>
        <charset val="136"/>
      </rPr>
      <t>履行完成</t>
    </r>
    <phoneticPr fontId="7" type="noConversion"/>
  </si>
  <si>
    <r>
      <rPr>
        <sz val="11"/>
        <rFont val="新細明體"/>
        <family val="1"/>
        <charset val="136"/>
      </rPr>
      <t>履行未完成</t>
    </r>
  </si>
  <si>
    <r>
      <rPr>
        <sz val="11"/>
        <rFont val="新細明體"/>
        <family val="1"/>
        <charset val="136"/>
      </rPr>
      <t>社會資源
協調聯繫</t>
    </r>
  </si>
  <si>
    <r>
      <rPr>
        <sz val="11"/>
        <rFont val="新細明體"/>
        <family val="1"/>
        <charset val="136"/>
      </rPr>
      <t>執行機關（構）
訪視義務勞務</t>
    </r>
  </si>
  <si>
    <r>
      <rPr>
        <sz val="11"/>
        <rFont val="新細明體"/>
        <family val="1"/>
        <charset val="136"/>
      </rPr>
      <t xml:space="preserve">義務勞務執行情形
</t>
    </r>
    <r>
      <rPr>
        <sz val="11"/>
        <rFont val="Times New Roman"/>
        <family val="1"/>
      </rPr>
      <t>(</t>
    </r>
    <r>
      <rPr>
        <sz val="11"/>
        <rFont val="新細明體"/>
        <family val="1"/>
        <charset val="136"/>
      </rPr>
      <t>終結案件</t>
    </r>
    <r>
      <rPr>
        <sz val="11"/>
        <rFont val="Times New Roman"/>
        <family val="1"/>
      </rPr>
      <t>)</t>
    </r>
  </si>
  <si>
    <r>
      <rPr>
        <sz val="11"/>
        <rFont val="新細明體"/>
        <family val="1"/>
        <charset val="136"/>
      </rPr>
      <t>勞務時數
應履行義務</t>
    </r>
  </si>
  <si>
    <r>
      <rPr>
        <sz val="11"/>
        <rFont val="新細明體"/>
        <family val="1"/>
        <charset val="136"/>
      </rPr>
      <t>勞務時數
實際履行義務</t>
    </r>
  </si>
  <si>
    <r>
      <rPr>
        <sz val="14"/>
        <rFont val="新細明體"/>
        <family val="1"/>
        <charset val="136"/>
      </rPr>
      <t>表</t>
    </r>
    <r>
      <rPr>
        <sz val="14"/>
        <rFont val="Times New Roman"/>
        <family val="1"/>
      </rPr>
      <t>2-4-19</t>
    </r>
    <r>
      <rPr>
        <sz val="14"/>
        <rFont val="新細明體"/>
        <family val="1"/>
        <charset val="136"/>
      </rPr>
      <t>　近</t>
    </r>
    <r>
      <rPr>
        <sz val="14"/>
        <rFont val="Times New Roman"/>
        <family val="1"/>
      </rPr>
      <t>10</t>
    </r>
    <r>
      <rPr>
        <sz val="14"/>
        <rFont val="新細明體"/>
        <family val="1"/>
        <charset val="136"/>
      </rPr>
      <t>年地方檢察署緩起訴必要命令及戒癮治療處分案件執行情形</t>
    </r>
    <phoneticPr fontId="7" type="noConversion"/>
  </si>
  <si>
    <r>
      <rPr>
        <sz val="11"/>
        <rFont val="新細明體"/>
        <family val="1"/>
        <charset val="136"/>
      </rPr>
      <t>人</t>
    </r>
    <phoneticPr fontId="18" type="noConversion"/>
  </si>
  <si>
    <r>
      <rPr>
        <sz val="11"/>
        <rFont val="新細明體"/>
        <family val="1"/>
        <charset val="136"/>
      </rPr>
      <t>人次</t>
    </r>
    <phoneticPr fontId="18" type="noConversion"/>
  </si>
  <si>
    <r>
      <rPr>
        <sz val="14"/>
        <rFont val="新細明體"/>
        <family val="1"/>
        <charset val="136"/>
      </rPr>
      <t>表</t>
    </r>
    <r>
      <rPr>
        <sz val="14"/>
        <rFont val="Times New Roman"/>
        <family val="1"/>
      </rPr>
      <t>2-4-20</t>
    </r>
    <r>
      <rPr>
        <sz val="14"/>
        <rFont val="新細明體"/>
        <family val="1"/>
        <charset val="136"/>
      </rPr>
      <t>　近</t>
    </r>
    <r>
      <rPr>
        <sz val="14"/>
        <rFont val="Times New Roman"/>
        <family val="1"/>
      </rPr>
      <t>10</t>
    </r>
    <r>
      <rPr>
        <sz val="14"/>
        <rFont val="新細明體"/>
        <family val="1"/>
        <charset val="136"/>
      </rPr>
      <t>年地方檢察署觀護易服社會勞動案件辦理情形</t>
    </r>
    <phoneticPr fontId="7" type="noConversion"/>
  </si>
  <si>
    <r>
      <rPr>
        <sz val="12"/>
        <rFont val="新細明體"/>
        <family val="1"/>
        <charset val="136"/>
      </rPr>
      <t>履行完成</t>
    </r>
  </si>
  <si>
    <r>
      <rPr>
        <sz val="12"/>
        <rFont val="新細明體"/>
        <family val="1"/>
        <charset val="136"/>
      </rPr>
      <t>履行未完成</t>
    </r>
  </si>
  <si>
    <r>
      <rPr>
        <sz val="11"/>
        <rFont val="新細明體"/>
        <family val="1"/>
        <charset val="136"/>
      </rPr>
      <t xml:space="preserve">命社會勞動人
提供勞動服務
</t>
    </r>
    <r>
      <rPr>
        <sz val="11"/>
        <rFont val="Times New Roman"/>
        <family val="1"/>
      </rPr>
      <t>(</t>
    </r>
    <r>
      <rPr>
        <sz val="11"/>
        <rFont val="新細明體"/>
        <family val="1"/>
        <charset val="136"/>
      </rPr>
      <t>終結案件</t>
    </r>
    <r>
      <rPr>
        <sz val="11"/>
        <rFont val="Times New Roman"/>
        <family val="1"/>
      </rPr>
      <t>)</t>
    </r>
  </si>
  <si>
    <r>
      <rPr>
        <sz val="11"/>
        <rFont val="新細明體"/>
        <family val="1"/>
        <charset val="136"/>
      </rPr>
      <t>提供勞動時數
社會勞動人應</t>
    </r>
    <phoneticPr fontId="18" type="noConversion"/>
  </si>
  <si>
    <r>
      <rPr>
        <sz val="11"/>
        <rFont val="新細明體"/>
        <family val="1"/>
        <charset val="136"/>
      </rPr>
      <t>提供勞動時數
社會勞動人實際</t>
    </r>
  </si>
  <si>
    <r>
      <rPr>
        <sz val="12"/>
        <rFont val="新細明體"/>
        <family val="1"/>
        <charset val="136"/>
      </rPr>
      <t>總計</t>
    </r>
    <phoneticPr fontId="9" type="noConversion"/>
  </si>
  <si>
    <r>
      <rPr>
        <sz val="12"/>
        <rFont val="新細明體"/>
        <family val="1"/>
        <charset val="136"/>
      </rPr>
      <t>自請保護</t>
    </r>
    <phoneticPr fontId="9" type="noConversion"/>
  </si>
  <si>
    <r>
      <rPr>
        <sz val="12"/>
        <rFont val="新細明體"/>
        <family val="1"/>
        <charset val="136"/>
      </rPr>
      <t>通知保護</t>
    </r>
    <phoneticPr fontId="9" type="noConversion"/>
  </si>
  <si>
    <r>
      <rPr>
        <sz val="12"/>
        <rFont val="新細明體"/>
        <family val="1"/>
        <charset val="136"/>
      </rPr>
      <t>直接保護</t>
    </r>
    <phoneticPr fontId="9" type="noConversion"/>
  </si>
  <si>
    <r>
      <rPr>
        <sz val="12"/>
        <rFont val="新細明體"/>
        <family val="1"/>
        <charset val="136"/>
      </rPr>
      <t>間接保護</t>
    </r>
    <phoneticPr fontId="9" type="noConversion"/>
  </si>
  <si>
    <r>
      <rPr>
        <sz val="12"/>
        <rFont val="新細明體"/>
        <family val="1"/>
        <charset val="136"/>
      </rPr>
      <t>暫時保護</t>
    </r>
    <phoneticPr fontId="8" type="noConversion"/>
  </si>
  <si>
    <r>
      <rPr>
        <sz val="12"/>
        <rFont val="新細明體"/>
        <family val="1"/>
        <charset val="136"/>
      </rPr>
      <t>安置生產
參加</t>
    </r>
    <phoneticPr fontId="9" type="noConversion"/>
  </si>
  <si>
    <r>
      <rPr>
        <sz val="12"/>
        <rFont val="新細明體"/>
        <family val="1"/>
        <charset val="136"/>
      </rPr>
      <t>技能訓練</t>
    </r>
    <phoneticPr fontId="9" type="noConversion"/>
  </si>
  <si>
    <r>
      <rPr>
        <sz val="12"/>
        <rFont val="新細明體"/>
        <family val="1"/>
        <charset val="136"/>
      </rPr>
      <t>輔導就業</t>
    </r>
    <phoneticPr fontId="9" type="noConversion"/>
  </si>
  <si>
    <r>
      <rPr>
        <sz val="12"/>
        <rFont val="新細明體"/>
        <family val="1"/>
        <charset val="136"/>
      </rPr>
      <t>受保護者
訪視</t>
    </r>
    <phoneticPr fontId="9" type="noConversion"/>
  </si>
  <si>
    <r>
      <rPr>
        <sz val="12"/>
        <rFont val="新細明體"/>
        <family val="1"/>
        <charset val="136"/>
      </rPr>
      <t>涉外案件</t>
    </r>
    <phoneticPr fontId="7" type="noConversion"/>
  </si>
  <si>
    <r>
      <rPr>
        <sz val="12"/>
        <rFont val="新細明體"/>
        <family val="1"/>
        <charset val="136"/>
      </rPr>
      <t>總計</t>
    </r>
    <phoneticPr fontId="7" type="noConversion"/>
  </si>
  <si>
    <r>
      <rPr>
        <sz val="12"/>
        <rFont val="新細明體"/>
        <family val="1"/>
        <charset val="136"/>
      </rPr>
      <t>男</t>
    </r>
    <phoneticPr fontId="7" type="noConversion"/>
  </si>
  <si>
    <r>
      <rPr>
        <sz val="12"/>
        <rFont val="新細明體"/>
        <family val="1"/>
        <charset val="136"/>
      </rPr>
      <t>女</t>
    </r>
    <phoneticPr fontId="7" type="noConversion"/>
  </si>
  <si>
    <r>
      <rPr>
        <sz val="12"/>
        <rFont val="新細明體"/>
        <family val="1"/>
        <charset val="136"/>
      </rPr>
      <t>法人</t>
    </r>
    <phoneticPr fontId="7" type="noConversion"/>
  </si>
  <si>
    <r>
      <rPr>
        <sz val="12"/>
        <rFont val="新細明體"/>
        <family val="1"/>
        <charset val="136"/>
      </rPr>
      <t>計</t>
    </r>
    <phoneticPr fontId="7" type="noConversion"/>
  </si>
  <si>
    <r>
      <rPr>
        <sz val="12"/>
        <rFont val="新細明體"/>
        <family val="1"/>
        <charset val="136"/>
      </rPr>
      <t>男</t>
    </r>
    <phoneticPr fontId="7" type="noConversion"/>
  </si>
  <si>
    <r>
      <rPr>
        <sz val="12"/>
        <rFont val="新細明體"/>
        <family val="1"/>
        <charset val="136"/>
      </rPr>
      <t>女</t>
    </r>
    <phoneticPr fontId="7" type="noConversion"/>
  </si>
  <si>
    <r>
      <rPr>
        <sz val="12"/>
        <rFont val="新細明體"/>
        <family val="1"/>
        <charset val="136"/>
      </rPr>
      <t>法人</t>
    </r>
    <phoneticPr fontId="7" type="noConversion"/>
  </si>
  <si>
    <r>
      <rPr>
        <sz val="12"/>
        <rFont val="新細明體"/>
        <family val="1"/>
        <charset val="136"/>
      </rPr>
      <t>小計</t>
    </r>
    <phoneticPr fontId="7" type="noConversion"/>
  </si>
  <si>
    <r>
      <rPr>
        <sz val="15"/>
        <rFont val="新細明體"/>
        <family val="1"/>
        <charset val="136"/>
      </rPr>
      <t>表</t>
    </r>
    <r>
      <rPr>
        <sz val="15"/>
        <rFont val="Times New Roman"/>
        <family val="1"/>
      </rPr>
      <t>2-5-2</t>
    </r>
    <r>
      <rPr>
        <sz val="15"/>
        <rFont val="新細明體"/>
        <family val="1"/>
        <charset val="136"/>
      </rPr>
      <t>　近</t>
    </r>
    <r>
      <rPr>
        <sz val="15"/>
        <rFont val="Times New Roman"/>
        <family val="1"/>
      </rPr>
      <t>10</t>
    </r>
    <r>
      <rPr>
        <sz val="15"/>
        <rFont val="新細明體"/>
        <family val="1"/>
        <charset val="136"/>
      </rPr>
      <t>年地方檢察署執行涉外案件裁判確定有罪人數</t>
    </r>
    <phoneticPr fontId="7" type="noConversion"/>
  </si>
  <si>
    <r>
      <rPr>
        <sz val="12"/>
        <rFont val="新細明體"/>
        <family val="1"/>
        <charset val="136"/>
      </rPr>
      <t>本國</t>
    </r>
    <phoneticPr fontId="7" type="noConversion"/>
  </si>
  <si>
    <r>
      <rPr>
        <sz val="12"/>
        <rFont val="新細明體"/>
        <family val="1"/>
        <charset val="136"/>
      </rPr>
      <t>非本國</t>
    </r>
    <phoneticPr fontId="7" type="noConversion"/>
  </si>
  <si>
    <t>中國大陸</t>
    <phoneticPr fontId="7" type="noConversion"/>
  </si>
  <si>
    <r>
      <rPr>
        <sz val="12"/>
        <rFont val="新細明體"/>
        <family val="1"/>
        <charset val="136"/>
      </rPr>
      <t>泰國</t>
    </r>
    <phoneticPr fontId="7" type="noConversion"/>
  </si>
  <si>
    <r>
      <rPr>
        <sz val="12"/>
        <rFont val="新細明體"/>
        <family val="1"/>
        <charset val="136"/>
      </rPr>
      <t>印尼</t>
    </r>
    <phoneticPr fontId="7" type="noConversion"/>
  </si>
  <si>
    <r>
      <rPr>
        <sz val="12"/>
        <rFont val="新細明體"/>
        <family val="1"/>
        <charset val="136"/>
      </rPr>
      <t>越南</t>
    </r>
    <phoneticPr fontId="7" type="noConversion"/>
  </si>
  <si>
    <r>
      <rPr>
        <sz val="12"/>
        <rFont val="新細明體"/>
        <family val="1"/>
        <charset val="136"/>
      </rPr>
      <t>總計</t>
    </r>
    <phoneticPr fontId="7" type="noConversion"/>
  </si>
  <si>
    <r>
      <rPr>
        <sz val="12"/>
        <rFont val="新細明體"/>
        <family val="1"/>
        <charset val="136"/>
      </rPr>
      <t>侵占罪</t>
    </r>
    <phoneticPr fontId="7" type="noConversion"/>
  </si>
  <si>
    <r>
      <rPr>
        <sz val="12"/>
        <rFont val="新細明體"/>
        <family val="1"/>
        <charset val="136"/>
      </rPr>
      <t>其他</t>
    </r>
    <phoneticPr fontId="18" type="noConversion"/>
  </si>
  <si>
    <t>資料來源：法務部統計處。</t>
    <phoneticPr fontId="7" type="noConversion"/>
  </si>
  <si>
    <t>說　　明：1. 司法警察機關包括警察、海巡、憲兵、移民、調查及廉政機關。
　　　　　2. 其他來源係指非屬司法警察之其他機關（鄉鎮市公所等）移送之案件等。</t>
    <phoneticPr fontId="7" type="noConversion"/>
  </si>
  <si>
    <r>
      <rPr>
        <sz val="12"/>
        <rFont val="新細明體"/>
        <family val="1"/>
        <charset val="136"/>
      </rPr>
      <t>自動檢舉</t>
    </r>
    <phoneticPr fontId="7" type="noConversion"/>
  </si>
  <si>
    <t>總計</t>
    <phoneticPr fontId="7" type="noConversion"/>
  </si>
  <si>
    <t>一般偵查</t>
    <phoneticPr fontId="7" type="noConversion"/>
  </si>
  <si>
    <r>
      <rPr>
        <sz val="12"/>
        <rFont val="新細明體"/>
        <family val="1"/>
        <charset val="136"/>
      </rPr>
      <t>總</t>
    </r>
    <r>
      <rPr>
        <sz val="12"/>
        <rFont val="新細明體"/>
        <family val="1"/>
        <charset val="136"/>
      </rPr>
      <t>計</t>
    </r>
    <phoneticPr fontId="7" type="noConversion"/>
  </si>
  <si>
    <r>
      <rPr>
        <sz val="12"/>
        <rFont val="新細明體"/>
        <family val="1"/>
        <charset val="136"/>
      </rPr>
      <t>普</t>
    </r>
    <r>
      <rPr>
        <sz val="12"/>
        <rFont val="新細明體"/>
        <family val="1"/>
        <charset val="136"/>
      </rPr>
      <t>通</t>
    </r>
    <r>
      <rPr>
        <sz val="12"/>
        <rFont val="新細明體"/>
        <family val="1"/>
        <charset val="136"/>
      </rPr>
      <t>刑</t>
    </r>
    <r>
      <rPr>
        <sz val="12"/>
        <rFont val="新細明體"/>
        <family val="1"/>
        <charset val="136"/>
      </rPr>
      <t>法</t>
    </r>
    <r>
      <rPr>
        <sz val="12"/>
        <rFont val="新細明體"/>
        <family val="1"/>
        <charset val="136"/>
      </rPr>
      <t>案</t>
    </r>
    <r>
      <rPr>
        <sz val="12"/>
        <rFont val="新細明體"/>
        <family val="1"/>
        <charset val="136"/>
      </rPr>
      <t>件</t>
    </r>
    <phoneticPr fontId="7" type="noConversion"/>
  </si>
  <si>
    <r>
      <rPr>
        <sz val="12"/>
        <rFont val="新細明體"/>
        <family val="1"/>
        <charset val="136"/>
      </rPr>
      <t>特</t>
    </r>
    <r>
      <rPr>
        <sz val="12"/>
        <rFont val="新細明體"/>
        <family val="1"/>
        <charset val="136"/>
      </rPr>
      <t>別</t>
    </r>
    <r>
      <rPr>
        <sz val="12"/>
        <rFont val="新細明體"/>
        <family val="1"/>
        <charset val="136"/>
      </rPr>
      <t>刑</t>
    </r>
    <r>
      <rPr>
        <sz val="12"/>
        <rFont val="新細明體"/>
        <family val="1"/>
        <charset val="136"/>
      </rPr>
      <t>法</t>
    </r>
    <r>
      <rPr>
        <sz val="12"/>
        <rFont val="新細明體"/>
        <family val="1"/>
        <charset val="136"/>
      </rPr>
      <t>案</t>
    </r>
    <r>
      <rPr>
        <sz val="12"/>
        <rFont val="新細明體"/>
        <family val="1"/>
        <charset val="136"/>
      </rPr>
      <t>件</t>
    </r>
    <phoneticPr fontId="7" type="noConversion"/>
  </si>
  <si>
    <t>總計</t>
    <phoneticPr fontId="6" type="noConversion"/>
  </si>
  <si>
    <r>
      <rPr>
        <sz val="12"/>
        <rFont val="新細明體"/>
        <family val="1"/>
        <charset val="136"/>
      </rPr>
      <t>自動檢舉</t>
    </r>
    <r>
      <rPr>
        <sz val="12"/>
        <rFont val="新細明體"/>
        <family val="1"/>
        <charset val="136"/>
      </rPr>
      <t>件</t>
    </r>
    <r>
      <rPr>
        <sz val="12"/>
        <rFont val="新細明體"/>
        <family val="1"/>
        <charset val="136"/>
      </rPr>
      <t>數</t>
    </r>
    <phoneticPr fontId="7" type="noConversion"/>
  </si>
  <si>
    <r>
      <t>106</t>
    </r>
    <r>
      <rPr>
        <sz val="12"/>
        <rFont val="細明體"/>
        <family val="3"/>
        <charset val="136"/>
      </rPr>
      <t>年</t>
    </r>
    <phoneticPr fontId="6" type="noConversion"/>
  </si>
  <si>
    <t>總計件數</t>
    <phoneticPr fontId="6" type="noConversion"/>
  </si>
  <si>
    <t>合計件數</t>
    <phoneticPr fontId="6" type="noConversion"/>
  </si>
  <si>
    <t>自動檢舉</t>
    <phoneticPr fontId="7" type="noConversion"/>
  </si>
  <si>
    <t>總計</t>
    <phoneticPr fontId="6" type="noConversion"/>
  </si>
  <si>
    <t>自動檢舉</t>
    <phoneticPr fontId="7" type="noConversion"/>
  </si>
  <si>
    <t>總計</t>
    <phoneticPr fontId="6" type="noConversion"/>
  </si>
  <si>
    <t>自動檢舉</t>
    <phoneticPr fontId="7" type="noConversion"/>
  </si>
  <si>
    <t>資料來源：法務部統計處。</t>
    <phoneticPr fontId="7" type="noConversion"/>
  </si>
  <si>
    <t>妨害風化罪</t>
    <phoneticPr fontId="7" type="noConversion"/>
  </si>
  <si>
    <r>
      <rPr>
        <sz val="10"/>
        <rFont val="新細明體"/>
        <family val="1"/>
        <charset val="136"/>
      </rPr>
      <t>資料來源：法務部統計處。</t>
    </r>
    <phoneticPr fontId="7" type="noConversion"/>
  </si>
  <si>
    <r>
      <rPr>
        <sz val="10"/>
        <rFont val="新細明體"/>
        <family val="1"/>
        <charset val="136"/>
      </rPr>
      <t>資料來源：法務部統計處。</t>
    </r>
    <phoneticPr fontId="7" type="noConversion"/>
  </si>
  <si>
    <t>通常程序
提起公訴</t>
    <phoneticPr fontId="7" type="noConversion"/>
  </si>
  <si>
    <r>
      <rPr>
        <sz val="15"/>
        <rFont val="新細明體"/>
        <family val="1"/>
        <charset val="136"/>
      </rPr>
      <t>表</t>
    </r>
    <r>
      <rPr>
        <sz val="15"/>
        <rFont val="Times New Roman"/>
        <family val="1"/>
      </rPr>
      <t xml:space="preserve">2-1-8   </t>
    </r>
    <r>
      <rPr>
        <sz val="15"/>
        <rFont val="新細明體"/>
        <family val="1"/>
        <charset val="136"/>
      </rPr>
      <t>近</t>
    </r>
    <r>
      <rPr>
        <sz val="15"/>
        <rFont val="Times New Roman"/>
        <family val="1"/>
      </rPr>
      <t>10</t>
    </r>
    <r>
      <rPr>
        <sz val="15"/>
        <rFont val="新細明體"/>
        <family val="1"/>
        <charset val="136"/>
      </rPr>
      <t>年地方檢察署刑事案件偵查終結起訴比率</t>
    </r>
    <phoneticPr fontId="7" type="noConversion"/>
  </si>
  <si>
    <r>
      <rPr>
        <sz val="12"/>
        <rFont val="新細明體"/>
        <family val="1"/>
        <charset val="136"/>
      </rPr>
      <t>偵</t>
    </r>
    <r>
      <rPr>
        <sz val="12"/>
        <rFont val="Times New Roman"/>
        <family val="1"/>
      </rPr>
      <t xml:space="preserve"> </t>
    </r>
    <r>
      <rPr>
        <sz val="12"/>
        <rFont val="新細明體"/>
        <family val="1"/>
        <charset val="136"/>
      </rPr>
      <t>查</t>
    </r>
    <r>
      <rPr>
        <sz val="12"/>
        <rFont val="Times New Roman"/>
        <family val="1"/>
      </rPr>
      <t xml:space="preserve"> </t>
    </r>
    <r>
      <rPr>
        <sz val="12"/>
        <rFont val="新細明體"/>
        <family val="1"/>
        <charset val="136"/>
      </rPr>
      <t>終</t>
    </r>
    <r>
      <rPr>
        <sz val="12"/>
        <rFont val="Times New Roman"/>
        <family val="1"/>
      </rPr>
      <t xml:space="preserve"> </t>
    </r>
    <r>
      <rPr>
        <sz val="12"/>
        <rFont val="新細明體"/>
        <family val="1"/>
        <charset val="136"/>
      </rPr>
      <t>結</t>
    </r>
    <r>
      <rPr>
        <sz val="12"/>
        <rFont val="Times New Roman"/>
        <family val="1"/>
      </rPr>
      <t xml:space="preserve"> </t>
    </r>
    <r>
      <rPr>
        <sz val="12"/>
        <rFont val="新細明體"/>
        <family val="1"/>
        <charset val="136"/>
      </rPr>
      <t>總</t>
    </r>
    <r>
      <rPr>
        <sz val="12"/>
        <rFont val="Times New Roman"/>
        <family val="1"/>
      </rPr>
      <t xml:space="preserve"> </t>
    </r>
    <r>
      <rPr>
        <sz val="12"/>
        <rFont val="新細明體"/>
        <family val="1"/>
        <charset val="136"/>
      </rPr>
      <t>計</t>
    </r>
    <phoneticPr fontId="7" type="noConversion"/>
  </si>
  <si>
    <r>
      <rPr>
        <sz val="12"/>
        <rFont val="新細明體"/>
        <family val="1"/>
        <charset val="136"/>
      </rPr>
      <t>普</t>
    </r>
    <r>
      <rPr>
        <sz val="12"/>
        <rFont val="Times New Roman"/>
        <family val="1"/>
      </rPr>
      <t xml:space="preserve"> </t>
    </r>
    <r>
      <rPr>
        <sz val="12"/>
        <rFont val="新細明體"/>
        <family val="1"/>
        <charset val="136"/>
      </rPr>
      <t>通</t>
    </r>
    <r>
      <rPr>
        <sz val="12"/>
        <rFont val="Times New Roman"/>
        <family val="1"/>
      </rPr>
      <t xml:space="preserve"> </t>
    </r>
    <r>
      <rPr>
        <sz val="12"/>
        <rFont val="新細明體"/>
        <family val="1"/>
        <charset val="136"/>
      </rPr>
      <t>刑</t>
    </r>
    <r>
      <rPr>
        <sz val="12"/>
        <rFont val="Times New Roman"/>
        <family val="1"/>
      </rPr>
      <t xml:space="preserve"> </t>
    </r>
    <r>
      <rPr>
        <sz val="12"/>
        <rFont val="新細明體"/>
        <family val="1"/>
        <charset val="136"/>
      </rPr>
      <t>法</t>
    </r>
    <r>
      <rPr>
        <sz val="12"/>
        <rFont val="Times New Roman"/>
        <family val="1"/>
      </rPr>
      <t xml:space="preserve"> </t>
    </r>
    <r>
      <rPr>
        <sz val="12"/>
        <rFont val="新細明體"/>
        <family val="1"/>
        <charset val="136"/>
      </rPr>
      <t>偵</t>
    </r>
    <r>
      <rPr>
        <sz val="12"/>
        <rFont val="Times New Roman"/>
        <family val="1"/>
      </rPr>
      <t xml:space="preserve"> </t>
    </r>
    <r>
      <rPr>
        <sz val="12"/>
        <rFont val="新細明體"/>
        <family val="1"/>
        <charset val="136"/>
      </rPr>
      <t>結</t>
    </r>
    <phoneticPr fontId="7" type="noConversion"/>
  </si>
  <si>
    <t>總計</t>
    <phoneticPr fontId="16" type="noConversion"/>
  </si>
  <si>
    <t>總計</t>
    <phoneticPr fontId="16" type="noConversion"/>
  </si>
  <si>
    <r>
      <rPr>
        <sz val="12"/>
        <rFont val="新細明體"/>
        <family val="1"/>
        <charset val="136"/>
      </rPr>
      <t>特</t>
    </r>
    <r>
      <rPr>
        <sz val="12"/>
        <rFont val="Times New Roman"/>
        <family val="1"/>
      </rPr>
      <t xml:space="preserve"> </t>
    </r>
    <r>
      <rPr>
        <sz val="12"/>
        <rFont val="新細明體"/>
        <family val="1"/>
        <charset val="136"/>
      </rPr>
      <t>別</t>
    </r>
    <r>
      <rPr>
        <sz val="12"/>
        <rFont val="Times New Roman"/>
        <family val="1"/>
      </rPr>
      <t xml:space="preserve"> </t>
    </r>
    <r>
      <rPr>
        <sz val="12"/>
        <rFont val="新細明體"/>
        <family val="1"/>
        <charset val="136"/>
      </rPr>
      <t>刑</t>
    </r>
    <r>
      <rPr>
        <sz val="12"/>
        <rFont val="Times New Roman"/>
        <family val="1"/>
      </rPr>
      <t xml:space="preserve"> </t>
    </r>
    <r>
      <rPr>
        <sz val="12"/>
        <rFont val="新細明體"/>
        <family val="1"/>
        <charset val="136"/>
      </rPr>
      <t>法</t>
    </r>
    <r>
      <rPr>
        <sz val="12"/>
        <rFont val="Times New Roman"/>
        <family val="1"/>
      </rPr>
      <t xml:space="preserve"> </t>
    </r>
    <r>
      <rPr>
        <sz val="12"/>
        <rFont val="新細明體"/>
        <family val="1"/>
        <charset val="136"/>
      </rPr>
      <t>偵</t>
    </r>
    <r>
      <rPr>
        <sz val="12"/>
        <rFont val="Times New Roman"/>
        <family val="1"/>
      </rPr>
      <t xml:space="preserve"> </t>
    </r>
    <r>
      <rPr>
        <sz val="12"/>
        <rFont val="新細明體"/>
        <family val="1"/>
        <charset val="136"/>
      </rPr>
      <t>結</t>
    </r>
    <phoneticPr fontId="7" type="noConversion"/>
  </si>
  <si>
    <r>
      <rPr>
        <sz val="12"/>
        <rFont val="新細明體"/>
        <family val="1"/>
        <charset val="136"/>
      </rPr>
      <t>起</t>
    </r>
    <r>
      <rPr>
        <sz val="12"/>
        <rFont val="新細明體"/>
        <family val="1"/>
        <charset val="136"/>
      </rPr>
      <t>訴</t>
    </r>
    <r>
      <rPr>
        <sz val="12"/>
        <rFont val="Times New Roman"/>
        <family val="1"/>
      </rPr>
      <t xml:space="preserve"> </t>
    </r>
    <r>
      <rPr>
        <sz val="12"/>
        <color theme="1"/>
        <rFont val="新細明體"/>
        <family val="2"/>
        <scheme val="minor"/>
      </rPr>
      <t/>
    </r>
    <phoneticPr fontId="7" type="noConversion"/>
  </si>
  <si>
    <t>%</t>
    <phoneticPr fontId="7" type="noConversion"/>
  </si>
  <si>
    <r>
      <rPr>
        <sz val="12"/>
        <rFont val="細明體"/>
        <family val="3"/>
        <charset val="136"/>
      </rPr>
      <t>人</t>
    </r>
    <phoneticPr fontId="16" type="noConversion"/>
  </si>
  <si>
    <r>
      <rPr>
        <sz val="12"/>
        <rFont val="新細明體"/>
        <family val="1"/>
        <charset val="136"/>
      </rPr>
      <t>人</t>
    </r>
    <phoneticPr fontId="7" type="noConversion"/>
  </si>
  <si>
    <r>
      <rPr>
        <sz val="12"/>
        <rFont val="細明體"/>
        <family val="3"/>
        <charset val="136"/>
      </rPr>
      <t>人</t>
    </r>
    <phoneticPr fontId="16" type="noConversion"/>
  </si>
  <si>
    <t>資料來源：法務部統計處。</t>
    <phoneticPr fontId="7" type="noConversion"/>
  </si>
  <si>
    <t>資料來源：法務部統計處。
說　　明：本表比率=自動檢舉/總計。</t>
    <phoneticPr fontId="7" type="noConversion"/>
  </si>
  <si>
    <r>
      <rPr>
        <sz val="12"/>
        <rFont val="新細明體"/>
        <family val="1"/>
        <charset val="136"/>
      </rPr>
      <t>不起訴</t>
    </r>
    <r>
      <rPr>
        <sz val="12"/>
        <rFont val="Times New Roman"/>
        <family val="1"/>
      </rPr>
      <t xml:space="preserve"> </t>
    </r>
    <r>
      <rPr>
        <sz val="12"/>
        <color theme="1"/>
        <rFont val="新細明體"/>
        <family val="2"/>
        <scheme val="minor"/>
      </rPr>
      <t/>
    </r>
    <phoneticPr fontId="7" type="noConversion"/>
  </si>
  <si>
    <t>合計</t>
    <phoneticPr fontId="16" type="noConversion"/>
  </si>
  <si>
    <t>合計</t>
    <phoneticPr fontId="16" type="noConversion"/>
  </si>
  <si>
    <r>
      <rPr>
        <sz val="10"/>
        <rFont val="新細明體"/>
        <family val="1"/>
        <charset val="136"/>
      </rPr>
      <t>　　　　　</t>
    </r>
    <r>
      <rPr>
        <sz val="10"/>
        <rFont val="Times New Roman"/>
        <family val="1"/>
      </rPr>
      <t xml:space="preserve">2. </t>
    </r>
    <r>
      <rPr>
        <sz val="10"/>
        <rFont val="新細明體"/>
        <family val="1"/>
        <charset val="136"/>
      </rPr>
      <t>起訴比率</t>
    </r>
    <r>
      <rPr>
        <sz val="10"/>
        <rFont val="Times New Roman"/>
        <family val="1"/>
      </rPr>
      <t>=</t>
    </r>
    <r>
      <rPr>
        <sz val="10"/>
        <rFont val="新細明體"/>
        <family val="1"/>
        <charset val="136"/>
      </rPr>
      <t>起訴人數</t>
    </r>
    <r>
      <rPr>
        <sz val="10"/>
        <rFont val="Times New Roman"/>
        <family val="1"/>
      </rPr>
      <t>/</t>
    </r>
    <r>
      <rPr>
        <sz val="10"/>
        <rFont val="新細明體"/>
        <family val="1"/>
        <charset val="136"/>
      </rPr>
      <t>偵查終結總</t>
    </r>
    <r>
      <rPr>
        <sz val="10"/>
        <rFont val="Times New Roman"/>
        <family val="1"/>
      </rPr>
      <t>(</t>
    </r>
    <r>
      <rPr>
        <sz val="10"/>
        <rFont val="新細明體"/>
        <family val="1"/>
        <charset val="136"/>
      </rPr>
      <t>合</t>
    </r>
    <r>
      <rPr>
        <sz val="10"/>
        <rFont val="Times New Roman"/>
        <family val="1"/>
      </rPr>
      <t>)</t>
    </r>
    <r>
      <rPr>
        <sz val="10"/>
        <rFont val="新細明體"/>
        <family val="1"/>
        <charset val="136"/>
      </rPr>
      <t>計人數</t>
    </r>
    <r>
      <rPr>
        <sz val="10"/>
        <rFont val="Times New Roman"/>
        <family val="1"/>
      </rPr>
      <t>×100</t>
    </r>
    <r>
      <rPr>
        <sz val="10"/>
        <rFont val="新細明體"/>
        <family val="1"/>
        <charset val="136"/>
      </rPr>
      <t>。</t>
    </r>
    <phoneticPr fontId="7" type="noConversion"/>
  </si>
  <si>
    <r>
      <rPr>
        <sz val="10"/>
        <rFont val="新細明體"/>
        <family val="1"/>
        <charset val="136"/>
      </rPr>
      <t>說</t>
    </r>
    <r>
      <rPr>
        <sz val="10"/>
        <color indexed="9"/>
        <rFont val="新細明體"/>
        <family val="1"/>
        <charset val="136"/>
      </rPr>
      <t>　　</t>
    </r>
    <r>
      <rPr>
        <sz val="10"/>
        <rFont val="新細明體"/>
        <family val="1"/>
        <charset val="136"/>
      </rPr>
      <t>明：不起訴比率</t>
    </r>
    <r>
      <rPr>
        <sz val="10"/>
        <rFont val="Times New Roman"/>
        <family val="1"/>
      </rPr>
      <t>=</t>
    </r>
    <r>
      <rPr>
        <sz val="10"/>
        <rFont val="新細明體"/>
        <family val="1"/>
        <charset val="136"/>
      </rPr>
      <t>不起訴處分人數</t>
    </r>
    <r>
      <rPr>
        <sz val="10"/>
        <rFont val="Times New Roman"/>
        <family val="1"/>
      </rPr>
      <t>/</t>
    </r>
    <r>
      <rPr>
        <sz val="10"/>
        <rFont val="新細明體"/>
        <family val="1"/>
        <charset val="136"/>
      </rPr>
      <t>偵查終結總</t>
    </r>
    <r>
      <rPr>
        <sz val="10"/>
        <rFont val="Times New Roman"/>
        <family val="1"/>
      </rPr>
      <t>(</t>
    </r>
    <r>
      <rPr>
        <sz val="10"/>
        <rFont val="新細明體"/>
        <family val="1"/>
        <charset val="136"/>
      </rPr>
      <t>合</t>
    </r>
    <r>
      <rPr>
        <sz val="10"/>
        <rFont val="Times New Roman"/>
        <family val="1"/>
      </rPr>
      <t>)</t>
    </r>
    <r>
      <rPr>
        <sz val="10"/>
        <rFont val="新細明體"/>
        <family val="1"/>
        <charset val="136"/>
      </rPr>
      <t>計人數</t>
    </r>
    <r>
      <rPr>
        <sz val="10"/>
        <rFont val="Times New Roman"/>
        <family val="1"/>
      </rPr>
      <t>×100</t>
    </r>
    <r>
      <rPr>
        <sz val="10"/>
        <rFont val="新細明體"/>
        <family val="1"/>
        <charset val="136"/>
      </rPr>
      <t>。</t>
    </r>
    <phoneticPr fontId="7" type="noConversion"/>
  </si>
  <si>
    <t>資料來源：法務部統計處。</t>
    <phoneticPr fontId="7" type="noConversion"/>
  </si>
  <si>
    <t>依職權不起訴處分比率(%)</t>
    <phoneticPr fontId="7" type="noConversion"/>
  </si>
  <si>
    <t>資料來源：法務部統計處、司法院統計處。</t>
    <phoneticPr fontId="7" type="noConversion"/>
  </si>
  <si>
    <t xml:space="preserve">         </t>
    <phoneticPr fontId="18" type="noConversion"/>
  </si>
  <si>
    <r>
      <rPr>
        <sz val="10"/>
        <rFont val="新細明體"/>
        <family val="1"/>
        <charset val="136"/>
      </rPr>
      <t>說　　明：</t>
    </r>
    <r>
      <rPr>
        <sz val="10"/>
        <rFont val="Times New Roman"/>
        <family val="1"/>
      </rPr>
      <t xml:space="preserve">1. </t>
    </r>
    <r>
      <rPr>
        <sz val="10"/>
        <rFont val="新細明體"/>
        <family val="1"/>
        <charset val="136"/>
      </rPr>
      <t>依職權不起訴處分比率＝</t>
    </r>
    <r>
      <rPr>
        <sz val="10"/>
        <rFont val="Times New Roman"/>
        <family val="1"/>
      </rPr>
      <t xml:space="preserve"> </t>
    </r>
    <r>
      <rPr>
        <sz val="10"/>
        <rFont val="新細明體"/>
        <family val="1"/>
        <charset val="136"/>
      </rPr>
      <t>依職權不起訴處分件數</t>
    </r>
    <r>
      <rPr>
        <sz val="10"/>
        <rFont val="Times New Roman"/>
        <family val="1"/>
      </rPr>
      <t xml:space="preserve"> / (</t>
    </r>
    <r>
      <rPr>
        <sz val="10"/>
        <rFont val="新細明體"/>
        <family val="1"/>
        <charset val="136"/>
      </rPr>
      <t>依職權不起訴處分件數＋同期間第一審法院新收公訴「易」字案件件數</t>
    </r>
    <r>
      <rPr>
        <sz val="10"/>
        <rFont val="Times New Roman"/>
        <family val="1"/>
      </rPr>
      <t>) x 100</t>
    </r>
    <r>
      <rPr>
        <sz val="10"/>
        <rFont val="新細明體"/>
        <family val="1"/>
        <charset val="136"/>
      </rPr>
      <t>，
　　　　　　其中「易」字案件係指刑事訴訟法第</t>
    </r>
    <r>
      <rPr>
        <sz val="10"/>
        <rFont val="Times New Roman"/>
        <family val="1"/>
      </rPr>
      <t>376</t>
    </r>
    <r>
      <rPr>
        <sz val="10"/>
        <rFont val="新細明體"/>
        <family val="1"/>
        <charset val="136"/>
      </rPr>
      <t>條所列各罪之案件，原屬檢察官得為不起訴之案件而經提起公訴者。
　　　　　</t>
    </r>
    <r>
      <rPr>
        <sz val="10"/>
        <rFont val="Times New Roman"/>
        <family val="1"/>
      </rPr>
      <t xml:space="preserve">2. </t>
    </r>
    <r>
      <rPr>
        <sz val="10"/>
        <rFont val="新細明體"/>
        <family val="1"/>
        <charset val="136"/>
      </rPr>
      <t>本表不含更審案件。</t>
    </r>
    <phoneticPr fontId="7" type="noConversion"/>
  </si>
  <si>
    <t>資料來源：法務部統計處。</t>
    <phoneticPr fontId="7" type="noConversion"/>
  </si>
  <si>
    <r>
      <rPr>
        <sz val="10"/>
        <rFont val="新細明體"/>
        <family val="1"/>
        <charset val="136"/>
      </rPr>
      <t>說　　明：</t>
    </r>
    <r>
      <rPr>
        <sz val="10"/>
        <rFont val="新細明體"/>
        <family val="1"/>
        <charset val="136"/>
      </rPr>
      <t>起訴包括通常程序提起公訴及聲請簡易判決處刑。</t>
    </r>
    <phoneticPr fontId="7" type="noConversion"/>
  </si>
  <si>
    <t>他適當之處遇措施
治療、心理輔導或其
完成戒癮治療、精神</t>
    <phoneticPr fontId="16" type="noConversion"/>
  </si>
  <si>
    <t>資料來源：法務部統計處。
說　　明：得再議件數係指符合刑事訴訟法第256條要件之案件。</t>
    <phoneticPr fontId="7" type="noConversion"/>
  </si>
  <si>
    <r>
      <rPr>
        <sz val="12"/>
        <rFont val="新細明體"/>
        <family val="1"/>
        <charset val="136"/>
      </rPr>
      <t>再</t>
    </r>
    <r>
      <rPr>
        <sz val="12"/>
        <rFont val="新細明體"/>
        <family val="1"/>
        <charset val="136"/>
      </rPr>
      <t>議</t>
    </r>
    <r>
      <rPr>
        <sz val="12"/>
        <rFont val="新細明體"/>
        <family val="1"/>
        <charset val="136"/>
      </rPr>
      <t>件</t>
    </r>
    <r>
      <rPr>
        <sz val="12"/>
        <rFont val="新細明體"/>
        <family val="1"/>
        <charset val="136"/>
      </rPr>
      <t>數</t>
    </r>
    <phoneticPr fontId="7" type="noConversion"/>
  </si>
  <si>
    <r>
      <rPr>
        <sz val="12"/>
        <rFont val="新細明體"/>
        <family val="1"/>
        <charset val="136"/>
      </rPr>
      <t>終</t>
    </r>
    <r>
      <rPr>
        <sz val="12"/>
        <rFont val="新細明體"/>
        <family val="1"/>
        <charset val="136"/>
      </rPr>
      <t>結</t>
    </r>
    <r>
      <rPr>
        <sz val="12"/>
        <rFont val="新細明體"/>
        <family val="1"/>
        <charset val="136"/>
      </rPr>
      <t>件</t>
    </r>
    <r>
      <rPr>
        <sz val="12"/>
        <rFont val="新細明體"/>
        <family val="1"/>
        <charset val="136"/>
      </rPr>
      <t>數</t>
    </r>
    <phoneticPr fontId="7" type="noConversion"/>
  </si>
  <si>
    <t>資料來源：法務部統計處。</t>
    <phoneticPr fontId="7" type="noConversion"/>
  </si>
  <si>
    <t>總計</t>
    <phoneticPr fontId="16" type="noConversion"/>
  </si>
  <si>
    <t>其他</t>
    <phoneticPr fontId="16" type="noConversion"/>
  </si>
  <si>
    <r>
      <rPr>
        <sz val="10"/>
        <rFont val="新細明體"/>
        <family val="1"/>
        <charset val="136"/>
      </rPr>
      <t>資料來源：</t>
    </r>
    <r>
      <rPr>
        <sz val="10"/>
        <rFont val="Times New Roman"/>
        <family val="1"/>
      </rPr>
      <t xml:space="preserve"> </t>
    </r>
    <r>
      <rPr>
        <sz val="10"/>
        <rFont val="新細明體"/>
        <family val="1"/>
        <charset val="136"/>
      </rPr>
      <t>法務部統計處。</t>
    </r>
    <phoneticPr fontId="7" type="noConversion"/>
  </si>
  <si>
    <t>強制性交罪</t>
    <phoneticPr fontId="16" type="noConversion"/>
  </si>
  <si>
    <t>普通刑法</t>
    <phoneticPr fontId="16" type="noConversion"/>
  </si>
  <si>
    <t>殺人罪</t>
    <phoneticPr fontId="16" type="noConversion"/>
  </si>
  <si>
    <r>
      <rPr>
        <sz val="12"/>
        <rFont val="新細明體"/>
        <family val="1"/>
        <charset val="136"/>
      </rPr>
      <t>第</t>
    </r>
    <r>
      <rPr>
        <sz val="12"/>
        <rFont val="Times New Roman"/>
        <family val="1"/>
      </rPr>
      <t xml:space="preserve"> 271 </t>
    </r>
    <r>
      <rPr>
        <sz val="12"/>
        <rFont val="新細明體"/>
        <family val="1"/>
        <charset val="136"/>
      </rPr>
      <t>條</t>
    </r>
    <r>
      <rPr>
        <sz val="12"/>
        <rFont val="Times New Roman"/>
        <family val="1"/>
      </rPr>
      <t xml:space="preserve"> </t>
    </r>
    <r>
      <rPr>
        <sz val="12"/>
        <rFont val="新細明體"/>
        <family val="1"/>
        <charset val="136"/>
      </rPr>
      <t>第</t>
    </r>
    <r>
      <rPr>
        <sz val="12"/>
        <rFont val="Times New Roman"/>
        <family val="1"/>
      </rPr>
      <t xml:space="preserve"> 1 </t>
    </r>
    <r>
      <rPr>
        <sz val="12"/>
        <rFont val="新細明體"/>
        <family val="1"/>
        <charset val="136"/>
      </rPr>
      <t>項</t>
    </r>
    <r>
      <rPr>
        <sz val="12"/>
        <rFont val="Times New Roman"/>
        <family val="1"/>
      </rPr>
      <t xml:space="preserve">  </t>
    </r>
    <phoneticPr fontId="7" type="noConversion"/>
  </si>
  <si>
    <r>
      <rPr>
        <sz val="12"/>
        <rFont val="新細明體"/>
        <family val="1"/>
        <charset val="136"/>
      </rPr>
      <t>第</t>
    </r>
    <r>
      <rPr>
        <sz val="12"/>
        <rFont val="Times New Roman"/>
        <family val="1"/>
      </rPr>
      <t xml:space="preserve"> 272 </t>
    </r>
    <r>
      <rPr>
        <sz val="12"/>
        <rFont val="新細明體"/>
        <family val="1"/>
        <charset val="136"/>
      </rPr>
      <t>條</t>
    </r>
    <r>
      <rPr>
        <sz val="12"/>
        <rFont val="Times New Roman"/>
        <family val="1"/>
      </rPr>
      <t xml:space="preserve"> </t>
    </r>
    <r>
      <rPr>
        <sz val="12"/>
        <rFont val="新細明體"/>
        <family val="1"/>
        <charset val="136"/>
      </rPr>
      <t>第</t>
    </r>
    <r>
      <rPr>
        <sz val="12"/>
        <rFont val="Times New Roman"/>
        <family val="1"/>
      </rPr>
      <t xml:space="preserve"> 1 </t>
    </r>
    <r>
      <rPr>
        <sz val="12"/>
        <rFont val="新細明體"/>
        <family val="1"/>
        <charset val="136"/>
      </rPr>
      <t>項</t>
    </r>
    <r>
      <rPr>
        <sz val="12"/>
        <rFont val="Times New Roman"/>
        <family val="1"/>
      </rPr>
      <t xml:space="preserve">  </t>
    </r>
    <phoneticPr fontId="7" type="noConversion"/>
  </si>
  <si>
    <t>強盜罪</t>
    <phoneticPr fontId="16" type="noConversion"/>
  </si>
  <si>
    <r>
      <rPr>
        <sz val="12"/>
        <rFont val="新細明體"/>
        <family val="1"/>
        <charset val="136"/>
      </rPr>
      <t>第</t>
    </r>
    <r>
      <rPr>
        <sz val="12"/>
        <rFont val="Times New Roman"/>
        <family val="1"/>
      </rPr>
      <t xml:space="preserve"> 332 </t>
    </r>
    <r>
      <rPr>
        <sz val="12"/>
        <rFont val="新細明體"/>
        <family val="1"/>
        <charset val="136"/>
      </rPr>
      <t>條</t>
    </r>
    <phoneticPr fontId="7" type="noConversion"/>
  </si>
  <si>
    <t>擄人勒贖罪</t>
    <phoneticPr fontId="16" type="noConversion"/>
  </si>
  <si>
    <r>
      <rPr>
        <sz val="12"/>
        <rFont val="新細明體"/>
        <family val="1"/>
        <charset val="136"/>
      </rPr>
      <t>第</t>
    </r>
    <r>
      <rPr>
        <sz val="12"/>
        <rFont val="Times New Roman"/>
        <family val="1"/>
      </rPr>
      <t xml:space="preserve"> 347 </t>
    </r>
    <r>
      <rPr>
        <sz val="12"/>
        <rFont val="新細明體"/>
        <family val="1"/>
        <charset val="136"/>
      </rPr>
      <t>條</t>
    </r>
    <r>
      <rPr>
        <sz val="12"/>
        <rFont val="Times New Roman"/>
        <family val="1"/>
      </rPr>
      <t xml:space="preserve"> </t>
    </r>
    <r>
      <rPr>
        <sz val="12"/>
        <rFont val="新細明體"/>
        <family val="1"/>
        <charset val="136"/>
      </rPr>
      <t>第</t>
    </r>
    <r>
      <rPr>
        <sz val="12"/>
        <rFont val="Times New Roman"/>
        <family val="1"/>
      </rPr>
      <t xml:space="preserve"> 1 </t>
    </r>
    <r>
      <rPr>
        <sz val="12"/>
        <rFont val="新細明體"/>
        <family val="1"/>
        <charset val="136"/>
      </rPr>
      <t>項</t>
    </r>
    <r>
      <rPr>
        <sz val="12"/>
        <rFont val="Times New Roman"/>
        <family val="1"/>
      </rPr>
      <t xml:space="preserve">  </t>
    </r>
    <phoneticPr fontId="7" type="noConversion"/>
  </si>
  <si>
    <r>
      <rPr>
        <sz val="12"/>
        <rFont val="新細明體"/>
        <family val="1"/>
        <charset val="136"/>
      </rPr>
      <t>第</t>
    </r>
    <r>
      <rPr>
        <sz val="12"/>
        <rFont val="Times New Roman"/>
        <family val="1"/>
      </rPr>
      <t xml:space="preserve"> 348 </t>
    </r>
    <r>
      <rPr>
        <sz val="12"/>
        <rFont val="新細明體"/>
        <family val="1"/>
        <charset val="136"/>
      </rPr>
      <t>條</t>
    </r>
    <r>
      <rPr>
        <sz val="12"/>
        <rFont val="Times New Roman"/>
        <family val="1"/>
      </rPr>
      <t xml:space="preserve"> </t>
    </r>
    <r>
      <rPr>
        <sz val="12"/>
        <rFont val="新細明體"/>
        <family val="1"/>
        <charset val="136"/>
      </rPr>
      <t>之</t>
    </r>
    <r>
      <rPr>
        <sz val="12"/>
        <rFont val="Times New Roman"/>
        <family val="1"/>
      </rPr>
      <t xml:space="preserve"> 1</t>
    </r>
    <phoneticPr fontId="7" type="noConversion"/>
  </si>
  <si>
    <r>
      <rPr>
        <sz val="12"/>
        <rFont val="新細明體"/>
        <family val="1"/>
        <charset val="136"/>
      </rPr>
      <t>第</t>
    </r>
    <r>
      <rPr>
        <sz val="12"/>
        <rFont val="Times New Roman"/>
        <family val="1"/>
      </rPr>
      <t xml:space="preserve"> 5 </t>
    </r>
    <r>
      <rPr>
        <sz val="12"/>
        <rFont val="新細明體"/>
        <family val="1"/>
        <charset val="136"/>
      </rPr>
      <t>條</t>
    </r>
    <r>
      <rPr>
        <sz val="12"/>
        <rFont val="Times New Roman"/>
        <family val="1"/>
      </rPr>
      <t xml:space="preserve"> </t>
    </r>
    <r>
      <rPr>
        <sz val="12"/>
        <rFont val="新細明體"/>
        <family val="1"/>
        <charset val="136"/>
      </rPr>
      <t>第</t>
    </r>
    <r>
      <rPr>
        <sz val="12"/>
        <rFont val="Times New Roman"/>
        <family val="1"/>
      </rPr>
      <t xml:space="preserve"> 1 </t>
    </r>
    <r>
      <rPr>
        <sz val="12"/>
        <rFont val="新細明體"/>
        <family val="1"/>
        <charset val="136"/>
      </rPr>
      <t>項</t>
    </r>
    <r>
      <rPr>
        <sz val="12"/>
        <rFont val="Times New Roman"/>
        <family val="1"/>
      </rPr>
      <t xml:space="preserve"> </t>
    </r>
    <phoneticPr fontId="7" type="noConversion"/>
  </si>
  <si>
    <r>
      <rPr>
        <sz val="12"/>
        <rFont val="新細明體"/>
        <family val="1"/>
        <charset val="136"/>
      </rPr>
      <t>第</t>
    </r>
    <r>
      <rPr>
        <sz val="12"/>
        <rFont val="Times New Roman"/>
        <family val="1"/>
      </rPr>
      <t xml:space="preserve"> 6 </t>
    </r>
    <r>
      <rPr>
        <sz val="12"/>
        <rFont val="新細明體"/>
        <family val="1"/>
        <charset val="136"/>
      </rPr>
      <t>條</t>
    </r>
    <r>
      <rPr>
        <sz val="12"/>
        <rFont val="Times New Roman"/>
        <family val="1"/>
      </rPr>
      <t xml:space="preserve"> </t>
    </r>
    <r>
      <rPr>
        <sz val="12"/>
        <rFont val="新細明體"/>
        <family val="1"/>
        <charset val="136"/>
      </rPr>
      <t>第</t>
    </r>
    <r>
      <rPr>
        <sz val="12"/>
        <rFont val="Times New Roman"/>
        <family val="1"/>
      </rPr>
      <t xml:space="preserve"> 1 </t>
    </r>
    <r>
      <rPr>
        <sz val="12"/>
        <rFont val="新細明體"/>
        <family val="1"/>
        <charset val="136"/>
      </rPr>
      <t>項</t>
    </r>
    <r>
      <rPr>
        <sz val="12"/>
        <rFont val="Times New Roman"/>
        <family val="1"/>
      </rPr>
      <t xml:space="preserve"> </t>
    </r>
    <phoneticPr fontId="7" type="noConversion"/>
  </si>
  <si>
    <r>
      <rPr>
        <sz val="12"/>
        <rFont val="新細明體"/>
        <family val="1"/>
        <charset val="136"/>
      </rPr>
      <t>第</t>
    </r>
    <r>
      <rPr>
        <sz val="12"/>
        <rFont val="Times New Roman"/>
        <family val="1"/>
      </rPr>
      <t xml:space="preserve"> 6 </t>
    </r>
    <r>
      <rPr>
        <sz val="12"/>
        <rFont val="新細明體"/>
        <family val="1"/>
        <charset val="136"/>
      </rPr>
      <t>條</t>
    </r>
    <r>
      <rPr>
        <sz val="12"/>
        <rFont val="Times New Roman"/>
        <family val="1"/>
      </rPr>
      <t xml:space="preserve"> </t>
    </r>
    <r>
      <rPr>
        <sz val="12"/>
        <rFont val="新細明體"/>
        <family val="1"/>
        <charset val="136"/>
      </rPr>
      <t>第</t>
    </r>
    <r>
      <rPr>
        <sz val="12"/>
        <rFont val="Times New Roman"/>
        <family val="1"/>
      </rPr>
      <t xml:space="preserve"> 2 </t>
    </r>
    <r>
      <rPr>
        <sz val="12"/>
        <rFont val="新細明體"/>
        <family val="1"/>
        <charset val="136"/>
      </rPr>
      <t>項</t>
    </r>
    <r>
      <rPr>
        <sz val="12"/>
        <rFont val="Times New Roman"/>
        <family val="1"/>
      </rPr>
      <t xml:space="preserve"> </t>
    </r>
    <phoneticPr fontId="7" type="noConversion"/>
  </si>
  <si>
    <r>
      <rPr>
        <sz val="12"/>
        <rFont val="新細明體"/>
        <family val="1"/>
        <charset val="136"/>
      </rPr>
      <t>第</t>
    </r>
    <r>
      <rPr>
        <sz val="12"/>
        <rFont val="Times New Roman"/>
        <family val="1"/>
      </rPr>
      <t xml:space="preserve"> 7 </t>
    </r>
    <r>
      <rPr>
        <sz val="12"/>
        <rFont val="新細明體"/>
        <family val="1"/>
        <charset val="136"/>
      </rPr>
      <t>條</t>
    </r>
    <r>
      <rPr>
        <sz val="12"/>
        <rFont val="Times New Roman"/>
        <family val="1"/>
      </rPr>
      <t xml:space="preserve"> </t>
    </r>
    <r>
      <rPr>
        <sz val="12"/>
        <rFont val="新細明體"/>
        <family val="1"/>
        <charset val="136"/>
      </rPr>
      <t>第</t>
    </r>
    <r>
      <rPr>
        <sz val="12"/>
        <rFont val="Times New Roman"/>
        <family val="1"/>
      </rPr>
      <t xml:space="preserve"> 3 </t>
    </r>
    <r>
      <rPr>
        <sz val="12"/>
        <rFont val="新細明體"/>
        <family val="1"/>
        <charset val="136"/>
      </rPr>
      <t>項</t>
    </r>
    <phoneticPr fontId="7" type="noConversion"/>
  </si>
  <si>
    <r>
      <rPr>
        <sz val="12"/>
        <rFont val="新細明體"/>
        <family val="1"/>
        <charset val="136"/>
      </rPr>
      <t>第</t>
    </r>
    <r>
      <rPr>
        <sz val="12"/>
        <rFont val="Times New Roman"/>
        <family val="1"/>
      </rPr>
      <t xml:space="preserve"> 33 </t>
    </r>
    <r>
      <rPr>
        <sz val="12"/>
        <rFont val="新細明體"/>
        <family val="1"/>
        <charset val="136"/>
      </rPr>
      <t>條</t>
    </r>
    <r>
      <rPr>
        <sz val="12"/>
        <rFont val="Times New Roman"/>
        <family val="1"/>
      </rPr>
      <t xml:space="preserve"> </t>
    </r>
    <r>
      <rPr>
        <sz val="12"/>
        <rFont val="新細明體"/>
        <family val="1"/>
        <charset val="136"/>
      </rPr>
      <t>第</t>
    </r>
    <r>
      <rPr>
        <sz val="12"/>
        <rFont val="Times New Roman"/>
        <family val="1"/>
      </rPr>
      <t xml:space="preserve"> 1 </t>
    </r>
    <r>
      <rPr>
        <sz val="12"/>
        <rFont val="新細明體"/>
        <family val="1"/>
        <charset val="136"/>
      </rPr>
      <t>項</t>
    </r>
    <phoneticPr fontId="7" type="noConversion"/>
  </si>
  <si>
    <r>
      <rPr>
        <sz val="12"/>
        <rFont val="新細明體"/>
        <family val="1"/>
        <charset val="136"/>
      </rPr>
      <t>第</t>
    </r>
    <r>
      <rPr>
        <sz val="12"/>
        <rFont val="Times New Roman"/>
        <family val="1"/>
      </rPr>
      <t xml:space="preserve"> 33 </t>
    </r>
    <r>
      <rPr>
        <sz val="12"/>
        <rFont val="新細明體"/>
        <family val="1"/>
        <charset val="136"/>
      </rPr>
      <t>條</t>
    </r>
    <r>
      <rPr>
        <sz val="12"/>
        <rFont val="Times New Roman"/>
        <family val="1"/>
      </rPr>
      <t xml:space="preserve"> </t>
    </r>
    <r>
      <rPr>
        <sz val="12"/>
        <rFont val="新細明體"/>
        <family val="1"/>
        <charset val="136"/>
      </rPr>
      <t>第</t>
    </r>
    <r>
      <rPr>
        <sz val="12"/>
        <rFont val="Times New Roman"/>
        <family val="1"/>
      </rPr>
      <t xml:space="preserve"> 2 </t>
    </r>
    <r>
      <rPr>
        <sz val="12"/>
        <rFont val="新細明體"/>
        <family val="1"/>
        <charset val="136"/>
      </rPr>
      <t>項</t>
    </r>
    <phoneticPr fontId="7" type="noConversion"/>
  </si>
  <si>
    <t>毒品危害防制條例</t>
    <phoneticPr fontId="16" type="noConversion"/>
  </si>
  <si>
    <t>槍砲彈藥刀械管制條例</t>
    <phoneticPr fontId="16" type="noConversion"/>
  </si>
  <si>
    <r>
      <rPr>
        <sz val="12"/>
        <rFont val="新細明體"/>
        <family val="1"/>
        <charset val="136"/>
      </rPr>
      <t>第</t>
    </r>
    <r>
      <rPr>
        <sz val="12"/>
        <rFont val="Times New Roman"/>
        <family val="1"/>
      </rPr>
      <t xml:space="preserve"> 7 </t>
    </r>
    <r>
      <rPr>
        <sz val="12"/>
        <rFont val="新細明體"/>
        <family val="1"/>
        <charset val="136"/>
      </rPr>
      <t>條</t>
    </r>
    <r>
      <rPr>
        <sz val="12"/>
        <rFont val="Times New Roman"/>
        <family val="1"/>
      </rPr>
      <t xml:space="preserve"> </t>
    </r>
    <r>
      <rPr>
        <sz val="12"/>
        <rFont val="新細明體"/>
        <family val="1"/>
        <charset val="136"/>
      </rPr>
      <t>第</t>
    </r>
    <r>
      <rPr>
        <sz val="12"/>
        <rFont val="Times New Roman"/>
        <family val="1"/>
      </rPr>
      <t xml:space="preserve"> 1 </t>
    </r>
    <r>
      <rPr>
        <sz val="12"/>
        <rFont val="新細明體"/>
        <family val="1"/>
        <charset val="136"/>
      </rPr>
      <t>項</t>
    </r>
    <phoneticPr fontId="7" type="noConversion"/>
  </si>
  <si>
    <t>特別刑法</t>
    <phoneticPr fontId="16" type="noConversion"/>
  </si>
  <si>
    <t>兒童及少年性剝削防制條例</t>
    <phoneticPr fontId="16" type="noConversion"/>
  </si>
  <si>
    <r>
      <rPr>
        <sz val="12"/>
        <rFont val="新細明體"/>
        <family val="1"/>
        <charset val="136"/>
      </rPr>
      <t>總</t>
    </r>
    <r>
      <rPr>
        <sz val="12"/>
        <rFont val="新細明體"/>
        <family val="1"/>
        <charset val="136"/>
      </rPr>
      <t>計</t>
    </r>
    <phoneticPr fontId="37" type="noConversion"/>
  </si>
  <si>
    <r>
      <rPr>
        <sz val="12"/>
        <rFont val="新細明體"/>
        <family val="1"/>
        <charset val="136"/>
      </rPr>
      <t>其</t>
    </r>
    <r>
      <rPr>
        <sz val="12"/>
        <rFont val="新細明體"/>
        <family val="1"/>
        <charset val="136"/>
      </rPr>
      <t>他</t>
    </r>
    <r>
      <rPr>
        <sz val="12"/>
        <rFont val="新細明體"/>
        <family val="1"/>
        <charset val="136"/>
      </rPr>
      <t>重</t>
    </r>
    <r>
      <rPr>
        <sz val="12"/>
        <rFont val="新細明體"/>
        <family val="1"/>
        <charset val="136"/>
      </rPr>
      <t>大</t>
    </r>
    <r>
      <rPr>
        <sz val="12"/>
        <rFont val="新細明體"/>
        <family val="1"/>
        <charset val="136"/>
      </rPr>
      <t>刑</t>
    </r>
    <r>
      <rPr>
        <sz val="12"/>
        <rFont val="新細明體"/>
        <family val="1"/>
        <charset val="136"/>
      </rPr>
      <t>事</t>
    </r>
    <r>
      <rPr>
        <sz val="12"/>
        <rFont val="新細明體"/>
        <family val="1"/>
        <charset val="136"/>
      </rPr>
      <t>案</t>
    </r>
    <r>
      <rPr>
        <sz val="12"/>
        <rFont val="新細明體"/>
        <family val="1"/>
        <charset val="136"/>
      </rPr>
      <t>件</t>
    </r>
    <phoneticPr fontId="37" type="noConversion"/>
  </si>
  <si>
    <r>
      <t>說　　明：</t>
    </r>
    <r>
      <rPr>
        <sz val="10"/>
        <rFont val="新細明體"/>
        <family val="1"/>
        <charset val="136"/>
      </rPr>
      <t>其他重大刑事案件指其他嚴重侵害國家社會法益或於社會治安、經濟秩序有重大危害之刑事案件。</t>
    </r>
    <phoneticPr fontId="7" type="noConversion"/>
  </si>
  <si>
    <t>資料提供：法務部統計處。</t>
    <phoneticPr fontId="7" type="noConversion"/>
  </si>
  <si>
    <r>
      <rPr>
        <sz val="11"/>
        <rFont val="新細明體"/>
        <family val="1"/>
        <charset val="136"/>
      </rPr>
      <t>執行裁判確定案件定罪率（</t>
    </r>
    <r>
      <rPr>
        <sz val="11"/>
        <rFont val="Times New Roman"/>
        <family val="1"/>
      </rPr>
      <t>%</t>
    </r>
    <r>
      <rPr>
        <sz val="11"/>
        <rFont val="新細明體"/>
        <family val="1"/>
        <charset val="136"/>
      </rPr>
      <t>）</t>
    </r>
    <phoneticPr fontId="7" type="noConversion"/>
  </si>
  <si>
    <r>
      <rPr>
        <sz val="11"/>
        <rFont val="新細明體"/>
        <family val="1"/>
        <charset val="136"/>
      </rPr>
      <t>平均每位檢察官每月新收檢察案件數</t>
    </r>
    <phoneticPr fontId="7" type="noConversion"/>
  </si>
  <si>
    <t>偵查終結案件平均每件所需日數</t>
    <phoneticPr fontId="16" type="noConversion"/>
  </si>
  <si>
    <t>檢察官向法院聲請羈押人數</t>
    <phoneticPr fontId="7" type="noConversion"/>
  </si>
  <si>
    <t>法院裁定准許羈押人數</t>
    <phoneticPr fontId="7" type="noConversion"/>
  </si>
  <si>
    <r>
      <rPr>
        <sz val="11"/>
        <rFont val="新細明體"/>
        <family val="1"/>
        <charset val="136"/>
      </rPr>
      <t>法院許可羈押人數比率（</t>
    </r>
    <r>
      <rPr>
        <sz val="11"/>
        <rFont val="Times New Roman"/>
        <family val="1"/>
      </rPr>
      <t>%</t>
    </r>
    <r>
      <rPr>
        <sz val="11"/>
        <rFont val="新細明體"/>
        <family val="1"/>
        <charset val="136"/>
      </rPr>
      <t>）</t>
    </r>
    <phoneticPr fontId="7" type="noConversion"/>
  </si>
  <si>
    <r>
      <rPr>
        <sz val="10"/>
        <rFont val="新細明體"/>
        <family val="1"/>
        <charset val="136"/>
      </rPr>
      <t>說　　明：</t>
    </r>
    <r>
      <rPr>
        <sz val="10"/>
        <rFont val="Times New Roman"/>
        <family val="1"/>
      </rPr>
      <t xml:space="preserve">1. </t>
    </r>
    <r>
      <rPr>
        <sz val="10"/>
        <rFont val="新細明體"/>
        <family val="1"/>
        <charset val="136"/>
      </rPr>
      <t>法院許可羈押人數比率</t>
    </r>
    <r>
      <rPr>
        <sz val="10"/>
        <rFont val="Times New Roman"/>
        <family val="1"/>
      </rPr>
      <t>=(</t>
    </r>
    <r>
      <rPr>
        <sz val="10"/>
        <rFont val="新細明體"/>
        <family val="1"/>
        <charset val="136"/>
      </rPr>
      <t>法院裁定准許羈押人數</t>
    </r>
    <r>
      <rPr>
        <sz val="10"/>
        <rFont val="Times New Roman"/>
        <family val="1"/>
      </rPr>
      <t>/</t>
    </r>
    <r>
      <rPr>
        <sz val="10"/>
        <rFont val="新細明體"/>
        <family val="1"/>
        <charset val="136"/>
      </rPr>
      <t>檢察官向法院聲請羈押人數</t>
    </r>
    <r>
      <rPr>
        <sz val="10"/>
        <rFont val="Times New Roman"/>
        <family val="1"/>
      </rPr>
      <t>)×100</t>
    </r>
    <r>
      <rPr>
        <sz val="10"/>
        <rFont val="新細明體"/>
        <family val="1"/>
        <charset val="136"/>
      </rPr>
      <t>。</t>
    </r>
    <phoneticPr fontId="7" type="noConversion"/>
  </si>
  <si>
    <r>
      <rPr>
        <sz val="10"/>
        <rFont val="新細明體"/>
        <family val="1"/>
        <charset val="136"/>
      </rPr>
      <t>　　　　　</t>
    </r>
    <r>
      <rPr>
        <sz val="10"/>
        <rFont val="Times New Roman"/>
        <family val="1"/>
      </rPr>
      <t xml:space="preserve">2. </t>
    </r>
    <r>
      <rPr>
        <sz val="10"/>
        <rFont val="新細明體"/>
        <family val="1"/>
        <charset val="136"/>
      </rPr>
      <t>定罪率</t>
    </r>
    <r>
      <rPr>
        <sz val="10"/>
        <rFont val="Times New Roman"/>
        <family val="1"/>
      </rPr>
      <t>=</t>
    </r>
    <r>
      <rPr>
        <sz val="10"/>
        <rFont val="新細明體"/>
        <family val="1"/>
        <charset val="136"/>
      </rPr>
      <t>有罪人數</t>
    </r>
    <r>
      <rPr>
        <sz val="10"/>
        <rFont val="Times New Roman"/>
        <family val="1"/>
      </rPr>
      <t>/(</t>
    </r>
    <r>
      <rPr>
        <sz val="10"/>
        <rFont val="新細明體"/>
        <family val="1"/>
        <charset val="136"/>
      </rPr>
      <t>有罪人數</t>
    </r>
    <r>
      <rPr>
        <sz val="10"/>
        <rFont val="Times New Roman"/>
        <family val="1"/>
      </rPr>
      <t>+</t>
    </r>
    <r>
      <rPr>
        <sz val="10"/>
        <rFont val="新細明體"/>
        <family val="1"/>
        <charset val="136"/>
      </rPr>
      <t>無罪人數</t>
    </r>
    <r>
      <rPr>
        <sz val="10"/>
        <rFont val="Times New Roman"/>
        <family val="1"/>
      </rPr>
      <t>)×100</t>
    </r>
    <r>
      <rPr>
        <sz val="10"/>
        <rFont val="新細明體"/>
        <family val="1"/>
        <charset val="136"/>
      </rPr>
      <t>。</t>
    </r>
    <phoneticPr fontId="7" type="noConversion"/>
  </si>
  <si>
    <t xml:space="preserve"> </t>
    <phoneticPr fontId="29" type="noConversion"/>
  </si>
  <si>
    <r>
      <rPr>
        <sz val="15"/>
        <rFont val="新細明體"/>
        <family val="1"/>
        <charset val="136"/>
      </rPr>
      <t>表</t>
    </r>
    <r>
      <rPr>
        <sz val="15"/>
        <rFont val="Times New Roman"/>
        <family val="1"/>
      </rPr>
      <t xml:space="preserve"> 2-4-13</t>
    </r>
    <r>
      <rPr>
        <sz val="15"/>
        <rFont val="新細明體"/>
        <family val="1"/>
        <charset val="136"/>
      </rPr>
      <t>　近</t>
    </r>
    <r>
      <rPr>
        <sz val="15"/>
        <rFont val="Times New Roman"/>
        <family val="1"/>
      </rPr>
      <t>10</t>
    </r>
    <r>
      <rPr>
        <sz val="15"/>
        <rFont val="新細明體"/>
        <family val="1"/>
        <charset val="136"/>
      </rPr>
      <t>年新入所受戒治人人數</t>
    </r>
    <phoneticPr fontId="7" type="noConversion"/>
  </si>
  <si>
    <r>
      <rPr>
        <sz val="12"/>
        <rFont val="新細明體"/>
        <family val="1"/>
        <charset val="136"/>
      </rPr>
      <t>總計</t>
    </r>
    <phoneticPr fontId="45" type="noConversion"/>
  </si>
  <si>
    <r>
      <rPr>
        <sz val="12"/>
        <rFont val="新細明體"/>
        <family val="1"/>
        <charset val="136"/>
      </rPr>
      <t>性別</t>
    </r>
    <phoneticPr fontId="45" type="noConversion"/>
  </si>
  <si>
    <r>
      <rPr>
        <sz val="12"/>
        <rFont val="新細明體"/>
        <family val="1"/>
        <charset val="136"/>
      </rPr>
      <t>男</t>
    </r>
    <phoneticPr fontId="45" type="noConversion"/>
  </si>
  <si>
    <r>
      <rPr>
        <sz val="12"/>
        <rFont val="新細明體"/>
        <family val="1"/>
        <charset val="136"/>
      </rPr>
      <t>女</t>
    </r>
    <phoneticPr fontId="45" type="noConversion"/>
  </si>
  <si>
    <r>
      <rPr>
        <sz val="12"/>
        <rFont val="新細明體"/>
        <family val="1"/>
        <charset val="136"/>
      </rPr>
      <t>第一級</t>
    </r>
    <phoneticPr fontId="45" type="noConversion"/>
  </si>
  <si>
    <r>
      <rPr>
        <sz val="12"/>
        <rFont val="新細明體"/>
        <family val="1"/>
        <charset val="136"/>
      </rPr>
      <t>第二級</t>
    </r>
    <phoneticPr fontId="45" type="noConversion"/>
  </si>
  <si>
    <t>資料來源：法務部統計處。</t>
    <phoneticPr fontId="7" type="noConversion"/>
  </si>
  <si>
    <r>
      <rPr>
        <sz val="10"/>
        <rFont val="新細明體"/>
        <family val="1"/>
        <charset val="136"/>
      </rPr>
      <t>說　　明︰</t>
    </r>
    <r>
      <rPr>
        <sz val="10"/>
        <rFont val="Times New Roman"/>
        <family val="1"/>
      </rPr>
      <t xml:space="preserve">1. </t>
    </r>
    <r>
      <rPr>
        <sz val="10"/>
        <rFont val="新細明體"/>
        <family val="1"/>
        <charset val="136"/>
      </rPr>
      <t>本表不含自訴案件。
　　　　　</t>
    </r>
    <r>
      <rPr>
        <sz val="10"/>
        <rFont val="Times New Roman"/>
        <family val="1"/>
      </rPr>
      <t xml:space="preserve">2. </t>
    </r>
    <r>
      <rPr>
        <sz val="10"/>
        <rFont val="新細明體"/>
        <family val="1"/>
        <charset val="136"/>
      </rPr>
      <t>其他包括行為不罰、易以訓誡及撤回等。</t>
    </r>
    <phoneticPr fontId="7" type="noConversion"/>
  </si>
  <si>
    <r>
      <rPr>
        <sz val="12"/>
        <rFont val="新細明體"/>
        <family val="1"/>
        <charset val="136"/>
      </rPr>
      <t>總</t>
    </r>
    <r>
      <rPr>
        <sz val="12"/>
        <rFont val="新細明體"/>
        <family val="1"/>
        <charset val="136"/>
      </rPr>
      <t>計</t>
    </r>
    <r>
      <rPr>
        <sz val="12"/>
        <rFont val="Times New Roman"/>
        <family val="1"/>
      </rPr>
      <t xml:space="preserve"> (1)</t>
    </r>
    <phoneticPr fontId="7" type="noConversion"/>
  </si>
  <si>
    <r>
      <rPr>
        <sz val="12"/>
        <rFont val="新細明體"/>
        <family val="1"/>
        <charset val="136"/>
      </rPr>
      <t>指</t>
    </r>
    <r>
      <rPr>
        <sz val="12"/>
        <rFont val="新細明體"/>
        <family val="1"/>
        <charset val="136"/>
      </rPr>
      <t>數</t>
    </r>
    <phoneticPr fontId="18" type="noConversion"/>
  </si>
  <si>
    <t>男</t>
    <phoneticPr fontId="7" type="noConversion"/>
  </si>
  <si>
    <r>
      <rPr>
        <sz val="12"/>
        <rFont val="新細明體"/>
        <family val="1"/>
        <charset val="136"/>
      </rPr>
      <t>總</t>
    </r>
    <r>
      <rPr>
        <sz val="12"/>
        <rFont val="新細明體"/>
        <family val="1"/>
        <charset val="136"/>
      </rPr>
      <t>計</t>
    </r>
    <phoneticPr fontId="7" type="noConversion"/>
  </si>
  <si>
    <r>
      <t xml:space="preserve">  </t>
    </r>
    <r>
      <rPr>
        <sz val="12"/>
        <rFont val="新細明體"/>
        <family val="1"/>
        <charset val="136"/>
      </rPr>
      <t>年</t>
    </r>
    <r>
      <rPr>
        <sz val="12"/>
        <rFont val="新細明體"/>
        <family val="1"/>
        <charset val="136"/>
      </rPr>
      <t>中</t>
    </r>
    <r>
      <rPr>
        <sz val="12"/>
        <rFont val="新細明體"/>
        <family val="1"/>
        <charset val="136"/>
      </rPr>
      <t>人</t>
    </r>
    <r>
      <rPr>
        <sz val="12"/>
        <rFont val="新細明體"/>
        <family val="1"/>
        <charset val="136"/>
      </rPr>
      <t>口</t>
    </r>
    <r>
      <rPr>
        <sz val="12"/>
        <rFont val="新細明體"/>
        <family val="1"/>
        <charset val="136"/>
      </rPr>
      <t>數</t>
    </r>
    <phoneticPr fontId="16" type="noConversion"/>
  </si>
  <si>
    <r>
      <rPr>
        <sz val="12"/>
        <rFont val="新細明體"/>
        <family val="1"/>
        <charset val="136"/>
      </rPr>
      <t>裁</t>
    </r>
    <r>
      <rPr>
        <sz val="12"/>
        <rFont val="新細明體"/>
        <family val="1"/>
        <charset val="136"/>
      </rPr>
      <t>判</t>
    </r>
    <r>
      <rPr>
        <sz val="12"/>
        <rFont val="新細明體"/>
        <family val="1"/>
        <charset val="136"/>
      </rPr>
      <t>確</t>
    </r>
    <r>
      <rPr>
        <sz val="12"/>
        <rFont val="新細明體"/>
        <family val="1"/>
        <charset val="136"/>
      </rPr>
      <t>定</t>
    </r>
    <r>
      <rPr>
        <sz val="12"/>
        <rFont val="新細明體"/>
        <family val="1"/>
        <charset val="136"/>
      </rPr>
      <t>有</t>
    </r>
    <r>
      <rPr>
        <sz val="12"/>
        <rFont val="新細明體"/>
        <family val="1"/>
        <charset val="136"/>
      </rPr>
      <t>罪</t>
    </r>
    <r>
      <rPr>
        <sz val="12"/>
        <rFont val="新細明體"/>
        <family val="1"/>
        <charset val="136"/>
      </rPr>
      <t>人</t>
    </r>
    <r>
      <rPr>
        <sz val="12"/>
        <rFont val="新細明體"/>
        <family val="1"/>
        <charset val="136"/>
      </rPr>
      <t>數</t>
    </r>
    <phoneticPr fontId="7" type="noConversion"/>
  </si>
  <si>
    <r>
      <rPr>
        <sz val="12"/>
        <rFont val="新細明體"/>
        <family val="1"/>
        <charset val="136"/>
      </rPr>
      <t>男</t>
    </r>
    <r>
      <rPr>
        <sz val="12"/>
        <rFont val="Times New Roman"/>
        <family val="1"/>
      </rPr>
      <t xml:space="preserve"> (2)</t>
    </r>
    <phoneticPr fontId="7" type="noConversion"/>
  </si>
  <si>
    <r>
      <rPr>
        <sz val="12"/>
        <rFont val="新細明體"/>
        <family val="1"/>
        <charset val="136"/>
      </rPr>
      <t>女</t>
    </r>
    <r>
      <rPr>
        <sz val="12"/>
        <rFont val="Times New Roman"/>
        <family val="1"/>
      </rPr>
      <t xml:space="preserve"> (3)</t>
    </r>
    <phoneticPr fontId="7" type="noConversion"/>
  </si>
  <si>
    <t>資料來源：法務部統計處。
說　　明：1. 裁判確定有罪人數之男女比率，係以有罪確定人數總計為計算依據。
　　　　　2. 本表裁判確定有罪人數總計，不含法人。</t>
    <phoneticPr fontId="7" type="noConversion"/>
  </si>
  <si>
    <r>
      <rPr>
        <sz val="15"/>
        <rFont val="新細明體"/>
        <family val="1"/>
        <charset val="136"/>
      </rPr>
      <t>表</t>
    </r>
    <r>
      <rPr>
        <sz val="15"/>
        <rFont val="Times New Roman"/>
        <family val="1"/>
      </rPr>
      <t>2-2-2</t>
    </r>
    <r>
      <rPr>
        <sz val="15"/>
        <rFont val="新細明體"/>
        <family val="1"/>
        <charset val="136"/>
      </rPr>
      <t>　近</t>
    </r>
    <r>
      <rPr>
        <sz val="15"/>
        <rFont val="Times New Roman"/>
        <family val="1"/>
      </rPr>
      <t>10</t>
    </r>
    <r>
      <rPr>
        <sz val="15"/>
        <rFont val="新細明體"/>
        <family val="1"/>
        <charset val="136"/>
      </rPr>
      <t>年地方檢察署執行裁判確定有罪人數、性別及定罪人口率</t>
    </r>
    <phoneticPr fontId="7" type="noConversion"/>
  </si>
  <si>
    <t>資料來源：法務部統計處。</t>
    <phoneticPr fontId="7" type="noConversion"/>
  </si>
  <si>
    <r>
      <rPr>
        <sz val="10"/>
        <rFont val="新細明體"/>
        <family val="1"/>
        <charset val="136"/>
      </rPr>
      <t>資料來源：法務部統計處。</t>
    </r>
    <phoneticPr fontId="7" type="noConversion"/>
  </si>
  <si>
    <t>被告應遵守指定支付對象及金額</t>
    <phoneticPr fontId="7" type="noConversion"/>
  </si>
  <si>
    <r>
      <rPr>
        <sz val="10"/>
        <rFont val="新細明體"/>
        <family val="1"/>
        <charset val="136"/>
      </rPr>
      <t>說　　明：</t>
    </r>
    <r>
      <rPr>
        <sz val="10"/>
        <rFont val="Times New Roman"/>
        <family val="1"/>
      </rPr>
      <t xml:space="preserve">1. </t>
    </r>
    <r>
      <rPr>
        <sz val="10"/>
        <rFont val="微軟正黑體"/>
        <family val="2"/>
        <charset val="136"/>
      </rPr>
      <t>「</t>
    </r>
    <r>
      <rPr>
        <sz val="10"/>
        <rFont val="新細明體"/>
        <family val="1"/>
        <charset val="136"/>
      </rPr>
      <t>被告應遵守指定支付對象及金額</t>
    </r>
    <r>
      <rPr>
        <sz val="10"/>
        <rFont val="微軟正黑體"/>
        <family val="2"/>
        <charset val="136"/>
      </rPr>
      <t>」</t>
    </r>
    <r>
      <rPr>
        <sz val="10"/>
        <rFont val="新細明體"/>
        <family val="1"/>
        <charset val="136"/>
      </rPr>
      <t>係指法院依刑事訴訟法第</t>
    </r>
    <r>
      <rPr>
        <sz val="10"/>
        <rFont val="Times New Roman"/>
        <family val="1"/>
      </rPr>
      <t>455</t>
    </r>
    <r>
      <rPr>
        <sz val="10"/>
        <rFont val="新細明體"/>
        <family val="1"/>
        <charset val="136"/>
      </rPr>
      <t>條之</t>
    </r>
    <r>
      <rPr>
        <sz val="10"/>
        <rFont val="Times New Roman"/>
        <family val="1"/>
      </rPr>
      <t>2</t>
    </r>
    <r>
      <rPr>
        <sz val="10"/>
        <rFont val="新細明體"/>
        <family val="1"/>
        <charset val="136"/>
      </rPr>
      <t>第</t>
    </r>
    <r>
      <rPr>
        <sz val="10"/>
        <rFont val="Times New Roman"/>
        <family val="1"/>
      </rPr>
      <t>1</t>
    </r>
    <r>
      <rPr>
        <sz val="10"/>
        <rFont val="新細明體"/>
        <family val="1"/>
        <charset val="136"/>
      </rPr>
      <t>項第</t>
    </r>
    <r>
      <rPr>
        <sz val="10"/>
        <rFont val="Times New Roman"/>
        <family val="1"/>
      </rPr>
      <t>4</t>
    </r>
    <r>
      <rPr>
        <sz val="10"/>
        <rFont val="新細明體"/>
        <family val="1"/>
        <charset val="136"/>
      </rPr>
      <t>款規定，判決被告向指定團體支付之金額。</t>
    </r>
    <phoneticPr fontId="7" type="noConversion"/>
  </si>
  <si>
    <r>
      <rPr>
        <sz val="10"/>
        <color indexed="9"/>
        <rFont val="新細明體"/>
        <family val="1"/>
        <charset val="136"/>
      </rPr>
      <t>說明明明：</t>
    </r>
    <r>
      <rPr>
        <sz val="10"/>
        <rFont val="Times New Roman"/>
        <family val="1"/>
      </rPr>
      <t>2. 103</t>
    </r>
    <r>
      <rPr>
        <sz val="10"/>
        <rFont val="新細明體"/>
        <family val="1"/>
        <charset val="136"/>
      </rPr>
      <t>年</t>
    </r>
    <r>
      <rPr>
        <sz val="10"/>
        <rFont val="Times New Roman"/>
        <family val="1"/>
      </rPr>
      <t>6</t>
    </r>
    <r>
      <rPr>
        <sz val="10"/>
        <rFont val="新細明體"/>
        <family val="1"/>
        <charset val="136"/>
      </rPr>
      <t>月</t>
    </r>
    <r>
      <rPr>
        <sz val="10"/>
        <rFont val="Times New Roman"/>
        <family val="1"/>
      </rPr>
      <t>4</t>
    </r>
    <r>
      <rPr>
        <sz val="10"/>
        <rFont val="新細明體"/>
        <family val="1"/>
        <charset val="136"/>
      </rPr>
      <t>日修正公布刑事訴訟法第</t>
    </r>
    <r>
      <rPr>
        <sz val="10"/>
        <rFont val="Times New Roman"/>
        <family val="1"/>
      </rPr>
      <t>455</t>
    </r>
    <r>
      <rPr>
        <sz val="10"/>
        <rFont val="新細明體"/>
        <family val="1"/>
        <charset val="136"/>
      </rPr>
      <t>條之</t>
    </r>
    <r>
      <rPr>
        <sz val="10"/>
        <rFont val="Times New Roman"/>
        <family val="1"/>
      </rPr>
      <t>2</t>
    </r>
    <r>
      <rPr>
        <sz val="10"/>
        <rFont val="新細明體"/>
        <family val="1"/>
        <charset val="136"/>
      </rPr>
      <t>條文，認罪協商金之支付對象由公庫、公益團體及地方自治團體，改僅限於</t>
    </r>
    <phoneticPr fontId="7" type="noConversion"/>
  </si>
  <si>
    <r>
      <rPr>
        <sz val="12"/>
        <rFont val="新細明體"/>
        <family val="1"/>
        <charset val="136"/>
      </rPr>
      <t>緩</t>
    </r>
    <r>
      <rPr>
        <sz val="12"/>
        <rFont val="新細明體"/>
        <family val="1"/>
        <charset val="136"/>
      </rPr>
      <t>刑</t>
    </r>
    <r>
      <rPr>
        <sz val="12"/>
        <rFont val="新細明體"/>
        <family val="1"/>
        <charset val="136"/>
      </rPr>
      <t>期</t>
    </r>
    <r>
      <rPr>
        <sz val="12"/>
        <rFont val="新細明體"/>
        <family val="1"/>
        <charset val="136"/>
      </rPr>
      <t>間</t>
    </r>
    <phoneticPr fontId="7" type="noConversion"/>
  </si>
  <si>
    <r>
      <rPr>
        <sz val="12"/>
        <rFont val="新細明體"/>
        <family val="1"/>
        <charset val="136"/>
      </rPr>
      <t>二</t>
    </r>
    <r>
      <rPr>
        <sz val="12"/>
        <rFont val="新細明體"/>
        <family val="1"/>
        <charset val="136"/>
      </rPr>
      <t>年</t>
    </r>
    <phoneticPr fontId="7" type="noConversion"/>
  </si>
  <si>
    <r>
      <rPr>
        <sz val="12"/>
        <rFont val="新細明體"/>
        <family val="1"/>
        <charset val="136"/>
      </rPr>
      <t>三</t>
    </r>
    <r>
      <rPr>
        <sz val="12"/>
        <rFont val="新細明體"/>
        <family val="1"/>
        <charset val="136"/>
      </rPr>
      <t>年</t>
    </r>
    <phoneticPr fontId="7" type="noConversion"/>
  </si>
  <si>
    <r>
      <rPr>
        <sz val="12"/>
        <rFont val="新細明體"/>
        <family val="1"/>
        <charset val="136"/>
      </rPr>
      <t>四</t>
    </r>
    <r>
      <rPr>
        <sz val="12"/>
        <rFont val="新細明體"/>
        <family val="1"/>
        <charset val="136"/>
      </rPr>
      <t>年</t>
    </r>
    <phoneticPr fontId="7" type="noConversion"/>
  </si>
  <si>
    <r>
      <rPr>
        <sz val="12"/>
        <rFont val="新細明體"/>
        <family val="1"/>
        <charset val="136"/>
      </rPr>
      <t>五</t>
    </r>
    <r>
      <rPr>
        <sz val="12"/>
        <rFont val="新細明體"/>
        <family val="1"/>
        <charset val="136"/>
      </rPr>
      <t>年</t>
    </r>
    <phoneticPr fontId="7" type="noConversion"/>
  </si>
  <si>
    <t>資料來源：法務部統計處。</t>
    <phoneticPr fontId="7" type="noConversion"/>
  </si>
  <si>
    <r>
      <rPr>
        <sz val="12"/>
        <rFont val="新細明體"/>
        <family val="1"/>
        <charset val="136"/>
      </rPr>
      <t>拘</t>
    </r>
    <r>
      <rPr>
        <sz val="12"/>
        <rFont val="新細明體"/>
        <family val="1"/>
        <charset val="136"/>
      </rPr>
      <t>役</t>
    </r>
    <phoneticPr fontId="7" type="noConversion"/>
  </si>
  <si>
    <r>
      <rPr>
        <sz val="12"/>
        <rFont val="新細明體"/>
        <family val="1"/>
        <charset val="136"/>
      </rPr>
      <t>罰</t>
    </r>
    <r>
      <rPr>
        <sz val="12"/>
        <rFont val="新細明體"/>
        <family val="1"/>
        <charset val="136"/>
      </rPr>
      <t>金</t>
    </r>
    <phoneticPr fontId="7" type="noConversion"/>
  </si>
  <si>
    <t>資料來源：法務部統計處。</t>
    <phoneticPr fontId="7" type="noConversion"/>
  </si>
  <si>
    <r>
      <rPr>
        <sz val="12"/>
        <rFont val="新細明體"/>
        <family val="1"/>
        <charset val="136"/>
      </rPr>
      <t>撤</t>
    </r>
    <r>
      <rPr>
        <sz val="12"/>
        <rFont val="新細明體"/>
        <family val="1"/>
        <charset val="136"/>
      </rPr>
      <t>銷</t>
    </r>
    <r>
      <rPr>
        <sz val="12"/>
        <rFont val="新細明體"/>
        <family val="1"/>
        <charset val="136"/>
      </rPr>
      <t>緩</t>
    </r>
    <r>
      <rPr>
        <sz val="12"/>
        <rFont val="新細明體"/>
        <family val="1"/>
        <charset val="136"/>
      </rPr>
      <t>刑</t>
    </r>
    <r>
      <rPr>
        <sz val="12"/>
        <rFont val="新細明體"/>
        <family val="1"/>
        <charset val="136"/>
      </rPr>
      <t>原</t>
    </r>
    <r>
      <rPr>
        <sz val="12"/>
        <rFont val="新細明體"/>
        <family val="1"/>
        <charset val="136"/>
      </rPr>
      <t>因</t>
    </r>
    <phoneticPr fontId="7" type="noConversion"/>
  </si>
  <si>
    <r>
      <rPr>
        <sz val="10"/>
        <rFont val="新細明體"/>
        <family val="1"/>
        <charset val="136"/>
      </rPr>
      <t>單位：人</t>
    </r>
    <phoneticPr fontId="7" type="noConversion"/>
  </si>
  <si>
    <r>
      <rPr>
        <sz val="12"/>
        <rFont val="新細明體"/>
        <family val="1"/>
        <charset val="136"/>
      </rPr>
      <t>總計</t>
    </r>
    <phoneticPr fontId="44" type="noConversion"/>
  </si>
  <si>
    <r>
      <rPr>
        <sz val="10"/>
        <rFont val="新細明體"/>
        <family val="1"/>
        <charset val="136"/>
      </rPr>
      <t>單位：人</t>
    </r>
    <phoneticPr fontId="52" type="noConversion"/>
  </si>
  <si>
    <t>科刑</t>
    <phoneticPr fontId="16" type="noConversion"/>
  </si>
  <si>
    <t>資料來源：法務部統計處。</t>
    <phoneticPr fontId="52" type="noConversion"/>
  </si>
  <si>
    <r>
      <rPr>
        <sz val="10"/>
        <rFont val="新細明體"/>
        <family val="1"/>
        <charset val="136"/>
      </rPr>
      <t>說　　明：</t>
    </r>
    <r>
      <rPr>
        <sz val="10"/>
        <rFont val="Times New Roman"/>
        <family val="1"/>
      </rPr>
      <t xml:space="preserve">1. </t>
    </r>
    <r>
      <rPr>
        <sz val="10"/>
        <rFont val="新細明體"/>
        <family val="1"/>
        <charset val="136"/>
      </rPr>
      <t>本表死刑人數係法院判決確定移送檢察機關執行後所發還案件資料，與實際執行數有時間差距。詳確資料參閱監獄受刑人死刑之宣告或死刑執行人數。</t>
    </r>
    <phoneticPr fontId="52" type="noConversion"/>
  </si>
  <si>
    <t>資料來源：法務部統計處。</t>
    <phoneticPr fontId="7" type="noConversion"/>
  </si>
  <si>
    <t>總計</t>
    <phoneticPr fontId="7" type="noConversion"/>
  </si>
  <si>
    <r>
      <rPr>
        <sz val="12"/>
        <rFont val="新細明體"/>
        <family val="1"/>
        <charset val="136"/>
      </rPr>
      <t>無</t>
    </r>
    <r>
      <rPr>
        <sz val="12"/>
        <rFont val="新細明體"/>
        <family val="1"/>
        <charset val="136"/>
      </rPr>
      <t>期</t>
    </r>
    <r>
      <rPr>
        <sz val="12"/>
        <rFont val="新細明體"/>
        <family val="1"/>
        <charset val="136"/>
      </rPr>
      <t>徒</t>
    </r>
    <r>
      <rPr>
        <sz val="12"/>
        <rFont val="新細明體"/>
        <family val="1"/>
        <charset val="136"/>
      </rPr>
      <t>刑</t>
    </r>
    <phoneticPr fontId="7" type="noConversion"/>
  </si>
  <si>
    <r>
      <rPr>
        <sz val="12"/>
        <rFont val="新細明體"/>
        <family val="1"/>
        <charset val="136"/>
      </rPr>
      <t>有</t>
    </r>
    <r>
      <rPr>
        <sz val="12"/>
        <rFont val="新細明體"/>
        <family val="1"/>
        <charset val="136"/>
      </rPr>
      <t>期</t>
    </r>
    <r>
      <rPr>
        <sz val="12"/>
        <rFont val="新細明體"/>
        <family val="1"/>
        <charset val="136"/>
      </rPr>
      <t>徒</t>
    </r>
    <r>
      <rPr>
        <sz val="12"/>
        <rFont val="新細明體"/>
        <family val="1"/>
        <charset val="136"/>
      </rPr>
      <t>刑</t>
    </r>
    <phoneticPr fontId="7" type="noConversion"/>
  </si>
  <si>
    <t>拘役</t>
    <phoneticPr fontId="7" type="noConversion"/>
  </si>
  <si>
    <r>
      <rPr>
        <sz val="10"/>
        <rFont val="新細明體"/>
        <family val="1"/>
        <charset val="136"/>
      </rPr>
      <t>資料來源：</t>
    </r>
    <r>
      <rPr>
        <sz val="10"/>
        <rFont val="Times New Roman"/>
        <family val="1"/>
      </rPr>
      <t xml:space="preserve"> </t>
    </r>
    <r>
      <rPr>
        <sz val="10"/>
        <rFont val="新細明體"/>
        <family val="1"/>
        <charset val="136"/>
      </rPr>
      <t>法務部統計處。</t>
    </r>
    <phoneticPr fontId="7" type="noConversion"/>
  </si>
  <si>
    <t>資料來源：法務部統計處。</t>
    <phoneticPr fontId="7" type="noConversion"/>
  </si>
  <si>
    <t>%</t>
    <phoneticPr fontId="7" type="noConversion"/>
  </si>
  <si>
    <t>總計</t>
    <phoneticPr fontId="7" type="noConversion"/>
  </si>
  <si>
    <t>拘役</t>
    <phoneticPr fontId="7" type="noConversion"/>
  </si>
  <si>
    <t>資料來源：法務部統計處。</t>
    <phoneticPr fontId="7" type="noConversion"/>
  </si>
  <si>
    <r>
      <rPr>
        <sz val="12"/>
        <color theme="1"/>
        <rFont val="新細明體"/>
        <family val="1"/>
        <charset val="136"/>
      </rPr>
      <t>其他</t>
    </r>
    <phoneticPr fontId="7" type="noConversion"/>
  </si>
  <si>
    <r>
      <rPr>
        <sz val="11"/>
        <color theme="1"/>
        <rFont val="新細明體"/>
        <family val="1"/>
        <charset val="136"/>
      </rPr>
      <t>單位：人、</t>
    </r>
    <r>
      <rPr>
        <sz val="11"/>
        <color theme="1"/>
        <rFont val="Times New Roman"/>
        <family val="1"/>
      </rPr>
      <t>%</t>
    </r>
    <phoneticPr fontId="7" type="noConversion"/>
  </si>
  <si>
    <r>
      <rPr>
        <sz val="12"/>
        <color theme="1"/>
        <rFont val="新細明體"/>
        <family val="1"/>
        <charset val="136"/>
      </rPr>
      <t>易科罰金</t>
    </r>
    <phoneticPr fontId="7" type="noConversion"/>
  </si>
  <si>
    <r>
      <rPr>
        <sz val="12"/>
        <color theme="1"/>
        <rFont val="新細明體"/>
        <family val="1"/>
        <charset val="136"/>
      </rPr>
      <t>易服社會勞動</t>
    </r>
    <phoneticPr fontId="7" type="noConversion"/>
  </si>
  <si>
    <r>
      <rPr>
        <sz val="12"/>
        <color theme="1"/>
        <rFont val="細明體"/>
        <family val="3"/>
        <charset val="136"/>
      </rPr>
      <t>人</t>
    </r>
    <phoneticPr fontId="16" type="noConversion"/>
  </si>
  <si>
    <r>
      <rPr>
        <sz val="12"/>
        <color theme="1"/>
        <rFont val="新細明體"/>
        <family val="1"/>
        <charset val="136"/>
      </rPr>
      <t>總</t>
    </r>
    <r>
      <rPr>
        <sz val="12"/>
        <color theme="1"/>
        <rFont val="Times New Roman"/>
        <family val="1"/>
      </rPr>
      <t xml:space="preserve">            </t>
    </r>
    <r>
      <rPr>
        <sz val="12"/>
        <color theme="1"/>
        <rFont val="新細明體"/>
        <family val="1"/>
        <charset val="136"/>
      </rPr>
      <t>計</t>
    </r>
    <phoneticPr fontId="7" type="noConversion"/>
  </si>
  <si>
    <r>
      <rPr>
        <sz val="12"/>
        <rFont val="新細明體"/>
        <family val="1"/>
        <charset val="136"/>
      </rPr>
      <t>總</t>
    </r>
    <r>
      <rPr>
        <sz val="12"/>
        <rFont val="新細明體"/>
        <family val="1"/>
        <charset val="136"/>
      </rPr>
      <t>計</t>
    </r>
    <phoneticPr fontId="16" type="noConversion"/>
  </si>
  <si>
    <r>
      <rPr>
        <sz val="10"/>
        <rFont val="新細明體"/>
        <family val="1"/>
        <charset val="136"/>
      </rPr>
      <t>單位：人、</t>
    </r>
    <r>
      <rPr>
        <sz val="10"/>
        <rFont val="Times New Roman"/>
        <family val="1"/>
      </rPr>
      <t>%</t>
    </r>
    <phoneticPr fontId="7" type="noConversion"/>
  </si>
  <si>
    <t>資料來源：法務部統計處。</t>
    <phoneticPr fontId="16" type="noConversion"/>
  </si>
  <si>
    <r>
      <rPr>
        <sz val="12"/>
        <rFont val="新細明體"/>
        <family val="1"/>
        <charset val="136"/>
      </rPr>
      <t>總</t>
    </r>
    <r>
      <rPr>
        <sz val="12"/>
        <rFont val="新細明體"/>
        <family val="1"/>
        <charset val="136"/>
      </rPr>
      <t>計</t>
    </r>
    <phoneticPr fontId="16" type="noConversion"/>
  </si>
  <si>
    <t>資料來源︰法務部統計處。</t>
    <phoneticPr fontId="7" type="noConversion"/>
  </si>
  <si>
    <r>
      <rPr>
        <sz val="12"/>
        <rFont val="新細明體"/>
        <family val="1"/>
        <charset val="136"/>
      </rPr>
      <t>不</t>
    </r>
    <r>
      <rPr>
        <sz val="12"/>
        <rFont val="新細明體"/>
        <family val="1"/>
        <charset val="136"/>
      </rPr>
      <t>識</t>
    </r>
    <r>
      <rPr>
        <sz val="12"/>
        <rFont val="新細明體"/>
        <family val="1"/>
        <charset val="136"/>
      </rPr>
      <t>字</t>
    </r>
    <phoneticPr fontId="7" type="noConversion"/>
  </si>
  <si>
    <r>
      <rPr>
        <sz val="12"/>
        <rFont val="新細明體"/>
        <family val="1"/>
        <charset val="136"/>
      </rPr>
      <t>自</t>
    </r>
    <r>
      <rPr>
        <sz val="12"/>
        <rFont val="新細明體"/>
        <family val="1"/>
        <charset val="136"/>
      </rPr>
      <t>修</t>
    </r>
    <phoneticPr fontId="7" type="noConversion"/>
  </si>
  <si>
    <r>
      <rPr>
        <sz val="12"/>
        <rFont val="新細明體"/>
        <family val="1"/>
        <charset val="136"/>
      </rPr>
      <t>國</t>
    </r>
    <r>
      <rPr>
        <sz val="12"/>
        <rFont val="新細明體"/>
        <family val="1"/>
        <charset val="136"/>
      </rPr>
      <t>小</t>
    </r>
    <phoneticPr fontId="7" type="noConversion"/>
  </si>
  <si>
    <r>
      <rPr>
        <sz val="12"/>
        <rFont val="新細明體"/>
        <family val="1"/>
        <charset val="136"/>
      </rPr>
      <t>國</t>
    </r>
    <r>
      <rPr>
        <sz val="12"/>
        <rFont val="新細明體"/>
        <family val="1"/>
        <charset val="136"/>
      </rPr>
      <t>中</t>
    </r>
    <phoneticPr fontId="7" type="noConversion"/>
  </si>
  <si>
    <r>
      <rPr>
        <sz val="12"/>
        <rFont val="新細明體"/>
        <family val="1"/>
        <charset val="136"/>
      </rPr>
      <t>不</t>
    </r>
    <r>
      <rPr>
        <sz val="12"/>
        <rFont val="新細明體"/>
        <family val="1"/>
        <charset val="136"/>
      </rPr>
      <t>詳</t>
    </r>
    <phoneticPr fontId="7" type="noConversion"/>
  </si>
  <si>
    <t>資料來源︰法務部統計處。</t>
    <phoneticPr fontId="7" type="noConversion"/>
  </si>
  <si>
    <r>
      <t>14-18</t>
    </r>
    <r>
      <rPr>
        <sz val="12"/>
        <rFont val="細明體"/>
        <family val="3"/>
        <charset val="136"/>
      </rPr>
      <t>歲未滿</t>
    </r>
    <phoneticPr fontId="16" type="noConversion"/>
  </si>
  <si>
    <r>
      <t>18-24</t>
    </r>
    <r>
      <rPr>
        <sz val="12"/>
        <rFont val="細明體"/>
        <family val="3"/>
        <charset val="136"/>
      </rPr>
      <t>歲未滿</t>
    </r>
    <phoneticPr fontId="16" type="noConversion"/>
  </si>
  <si>
    <r>
      <t>24-30</t>
    </r>
    <r>
      <rPr>
        <sz val="12"/>
        <rFont val="細明體"/>
        <family val="3"/>
        <charset val="136"/>
      </rPr>
      <t>歲未滿</t>
    </r>
    <phoneticPr fontId="16" type="noConversion"/>
  </si>
  <si>
    <r>
      <t>30-40</t>
    </r>
    <r>
      <rPr>
        <sz val="12"/>
        <rFont val="細明體"/>
        <family val="3"/>
        <charset val="136"/>
      </rPr>
      <t>歲未滿</t>
    </r>
    <phoneticPr fontId="16" type="noConversion"/>
  </si>
  <si>
    <r>
      <t>40-50</t>
    </r>
    <r>
      <rPr>
        <sz val="12"/>
        <rFont val="細明體"/>
        <family val="3"/>
        <charset val="136"/>
      </rPr>
      <t>歲未滿</t>
    </r>
    <phoneticPr fontId="16" type="noConversion"/>
  </si>
  <si>
    <r>
      <t>50-60</t>
    </r>
    <r>
      <rPr>
        <sz val="12"/>
        <rFont val="細明體"/>
        <family val="3"/>
        <charset val="136"/>
      </rPr>
      <t>歲未滿</t>
    </r>
    <phoneticPr fontId="16" type="noConversion"/>
  </si>
  <si>
    <r>
      <t>60-70</t>
    </r>
    <r>
      <rPr>
        <sz val="12"/>
        <rFont val="細明體"/>
        <family val="3"/>
        <charset val="136"/>
      </rPr>
      <t>歲未滿</t>
    </r>
    <phoneticPr fontId="16" type="noConversion"/>
  </si>
  <si>
    <r>
      <t>70-80</t>
    </r>
    <r>
      <rPr>
        <sz val="12"/>
        <rFont val="細明體"/>
        <family val="3"/>
        <charset val="136"/>
      </rPr>
      <t>歲未滿</t>
    </r>
    <phoneticPr fontId="16" type="noConversion"/>
  </si>
  <si>
    <r>
      <t>80</t>
    </r>
    <r>
      <rPr>
        <sz val="12"/>
        <rFont val="細明體"/>
        <family val="3"/>
        <charset val="136"/>
      </rPr>
      <t>歲以上</t>
    </r>
    <phoneticPr fontId="16" type="noConversion"/>
  </si>
  <si>
    <t>資料來源：法務部統計處。</t>
    <phoneticPr fontId="7" type="noConversion"/>
  </si>
  <si>
    <t>資料來源：法務部統計處。</t>
    <phoneticPr fontId="7" type="noConversion"/>
  </si>
  <si>
    <t>單位：人</t>
    <phoneticPr fontId="16" type="noConversion"/>
  </si>
  <si>
    <t>罪名</t>
    <phoneticPr fontId="16" type="noConversion"/>
  </si>
  <si>
    <r>
      <rPr>
        <sz val="12"/>
        <rFont val="新細明體"/>
        <family val="1"/>
        <charset val="136"/>
      </rPr>
      <t>新</t>
    </r>
    <r>
      <rPr>
        <sz val="12"/>
        <rFont val="新細明體"/>
        <family val="1"/>
        <charset val="136"/>
      </rPr>
      <t>入</t>
    </r>
    <r>
      <rPr>
        <sz val="12"/>
        <rFont val="新細明體"/>
        <family val="1"/>
        <charset val="136"/>
      </rPr>
      <t>監</t>
    </r>
    <r>
      <rPr>
        <sz val="12"/>
        <rFont val="新細明體"/>
        <family val="1"/>
        <charset val="136"/>
      </rPr>
      <t>受</t>
    </r>
    <r>
      <rPr>
        <sz val="12"/>
        <rFont val="新細明體"/>
        <family val="1"/>
        <charset val="136"/>
      </rPr>
      <t>刑</t>
    </r>
    <r>
      <rPr>
        <sz val="12"/>
        <rFont val="新細明體"/>
        <family val="1"/>
        <charset val="136"/>
      </rPr>
      <t>人</t>
    </r>
    <r>
      <rPr>
        <sz val="12"/>
        <rFont val="新細明體"/>
        <family val="1"/>
        <charset val="136"/>
      </rPr>
      <t>宣</t>
    </r>
    <r>
      <rPr>
        <sz val="12"/>
        <rFont val="新細明體"/>
        <family val="1"/>
        <charset val="136"/>
      </rPr>
      <t>告</t>
    </r>
    <r>
      <rPr>
        <sz val="12"/>
        <rFont val="新細明體"/>
        <family val="1"/>
        <charset val="136"/>
      </rPr>
      <t>刑</t>
    </r>
    <r>
      <rPr>
        <sz val="12"/>
        <rFont val="新細明體"/>
        <family val="1"/>
        <charset val="136"/>
      </rPr>
      <t>刑</t>
    </r>
    <r>
      <rPr>
        <sz val="12"/>
        <rFont val="新細明體"/>
        <family val="1"/>
        <charset val="136"/>
      </rPr>
      <t>名</t>
    </r>
    <phoneticPr fontId="7" type="noConversion"/>
  </si>
  <si>
    <r>
      <rPr>
        <sz val="12"/>
        <rFont val="新細明體"/>
        <family val="1"/>
        <charset val="136"/>
      </rPr>
      <t>在</t>
    </r>
    <r>
      <rPr>
        <sz val="12"/>
        <rFont val="新細明體"/>
        <family val="1"/>
        <charset val="136"/>
      </rPr>
      <t>監</t>
    </r>
    <r>
      <rPr>
        <sz val="12"/>
        <rFont val="新細明體"/>
        <family val="1"/>
        <charset val="136"/>
      </rPr>
      <t>受</t>
    </r>
    <r>
      <rPr>
        <sz val="12"/>
        <rFont val="新細明體"/>
        <family val="1"/>
        <charset val="136"/>
      </rPr>
      <t>刑</t>
    </r>
    <r>
      <rPr>
        <sz val="12"/>
        <rFont val="新細明體"/>
        <family val="1"/>
        <charset val="136"/>
      </rPr>
      <t>人</t>
    </r>
    <r>
      <rPr>
        <sz val="12"/>
        <rFont val="新細明體"/>
        <family val="1"/>
        <charset val="136"/>
      </rPr>
      <t>應</t>
    </r>
    <r>
      <rPr>
        <sz val="12"/>
        <rFont val="新細明體"/>
        <family val="1"/>
        <charset val="136"/>
      </rPr>
      <t>執</t>
    </r>
    <r>
      <rPr>
        <sz val="12"/>
        <rFont val="新細明體"/>
        <family val="1"/>
        <charset val="136"/>
      </rPr>
      <t>行</t>
    </r>
    <r>
      <rPr>
        <sz val="12"/>
        <rFont val="新細明體"/>
        <family val="1"/>
        <charset val="136"/>
      </rPr>
      <t>刑</t>
    </r>
    <r>
      <rPr>
        <sz val="12"/>
        <rFont val="新細明體"/>
        <family val="1"/>
        <charset val="136"/>
      </rPr>
      <t>刑</t>
    </r>
    <r>
      <rPr>
        <sz val="12"/>
        <rFont val="新細明體"/>
        <family val="1"/>
        <charset val="136"/>
      </rPr>
      <t>名</t>
    </r>
    <phoneticPr fontId="7" type="noConversion"/>
  </si>
  <si>
    <t>有期徒刑</t>
    <phoneticPr fontId="16" type="noConversion"/>
  </si>
  <si>
    <t>死刑</t>
    <phoneticPr fontId="7" type="noConversion"/>
  </si>
  <si>
    <t>總計</t>
    <phoneticPr fontId="7" type="noConversion"/>
  </si>
  <si>
    <t>無期徒刑</t>
    <phoneticPr fontId="7" type="noConversion"/>
  </si>
  <si>
    <t>拘役</t>
    <phoneticPr fontId="7" type="noConversion"/>
  </si>
  <si>
    <r>
      <rPr>
        <sz val="12"/>
        <rFont val="新細明體"/>
        <family val="1"/>
        <charset val="136"/>
      </rPr>
      <t>（易服勞役）
罰金</t>
    </r>
    <phoneticPr fontId="7" type="noConversion"/>
  </si>
  <si>
    <t>法務部假釋複審核准</t>
    <phoneticPr fontId="16" type="noConversion"/>
  </si>
  <si>
    <t>總核准</t>
    <phoneticPr fontId="16" type="noConversion"/>
  </si>
  <si>
    <r>
      <t>提報監獄假釋審查委員會人數</t>
    </r>
    <r>
      <rPr>
        <sz val="7"/>
        <rFont val="細明體"/>
        <family val="3"/>
        <charset val="136"/>
      </rPr>
      <t xml:space="preserve"> (1)</t>
    </r>
    <phoneticPr fontId="16" type="noConversion"/>
  </si>
  <si>
    <r>
      <t xml:space="preserve">人
</t>
    </r>
    <r>
      <rPr>
        <sz val="7"/>
        <rFont val="細明體"/>
        <family val="3"/>
        <charset val="136"/>
      </rPr>
      <t>(2)</t>
    </r>
    <phoneticPr fontId="16" type="noConversion"/>
  </si>
  <si>
    <r>
      <t xml:space="preserve">人
</t>
    </r>
    <r>
      <rPr>
        <sz val="7"/>
        <rFont val="細明體"/>
        <family val="3"/>
        <charset val="136"/>
      </rPr>
      <t>(3)</t>
    </r>
    <phoneticPr fontId="16" type="noConversion"/>
  </si>
  <si>
    <r>
      <t xml:space="preserve">%
</t>
    </r>
    <r>
      <rPr>
        <sz val="7"/>
        <rFont val="Times New Roman"/>
        <family val="1"/>
      </rPr>
      <t>(3)/(2)×100</t>
    </r>
    <phoneticPr fontId="16" type="noConversion"/>
  </si>
  <si>
    <r>
      <t xml:space="preserve">%
</t>
    </r>
    <r>
      <rPr>
        <sz val="7"/>
        <rFont val="Times New Roman"/>
        <family val="1"/>
      </rPr>
      <t>(2)/(1)×100</t>
    </r>
    <phoneticPr fontId="16" type="noConversion"/>
  </si>
  <si>
    <r>
      <t xml:space="preserve">%
</t>
    </r>
    <r>
      <rPr>
        <sz val="7"/>
        <rFont val="Times New Roman"/>
        <family val="1"/>
      </rPr>
      <t>(3)/(1)×100</t>
    </r>
    <phoneticPr fontId="16" type="noConversion"/>
  </si>
  <si>
    <t>監獄假釋審查委員會
初審核准</t>
    <phoneticPr fontId="16" type="noConversion"/>
  </si>
  <si>
    <r>
      <rPr>
        <sz val="10"/>
        <rFont val="新細明體"/>
        <family val="1"/>
        <charset val="136"/>
      </rPr>
      <t>單位：人、</t>
    </r>
    <r>
      <rPr>
        <sz val="10"/>
        <rFont val="Times New Roman"/>
        <family val="1"/>
      </rPr>
      <t>%</t>
    </r>
    <phoneticPr fontId="7" type="noConversion"/>
  </si>
  <si>
    <r>
      <rPr>
        <sz val="12"/>
        <rFont val="新細明體"/>
        <family val="1"/>
        <charset val="136"/>
      </rPr>
      <t>人</t>
    </r>
    <phoneticPr fontId="18" type="noConversion"/>
  </si>
  <si>
    <r>
      <rPr>
        <sz val="12"/>
        <rFont val="新細明體"/>
        <family val="1"/>
        <charset val="136"/>
      </rPr>
      <t>人</t>
    </r>
    <phoneticPr fontId="18" type="noConversion"/>
  </si>
  <si>
    <r>
      <rPr>
        <sz val="14"/>
        <rFont val="新細明體"/>
        <family val="1"/>
        <charset val="136"/>
      </rPr>
      <t>表</t>
    </r>
    <r>
      <rPr>
        <sz val="14"/>
        <rFont val="Times New Roman"/>
        <family val="1"/>
      </rPr>
      <t>2-4-9</t>
    </r>
    <r>
      <rPr>
        <sz val="14"/>
        <rFont val="新細明體"/>
        <family val="1"/>
        <charset val="136"/>
      </rPr>
      <t>　近</t>
    </r>
    <r>
      <rPr>
        <sz val="14"/>
        <rFont val="Times New Roman"/>
        <family val="1"/>
      </rPr>
      <t>10</t>
    </r>
    <r>
      <rPr>
        <sz val="14"/>
        <rFont val="新細明體"/>
        <family val="1"/>
        <charset val="136"/>
      </rPr>
      <t>年監獄假釋出獄受刑人撤銷假釋情形</t>
    </r>
    <phoneticPr fontId="29" type="noConversion"/>
  </si>
  <si>
    <t>假釋出獄人數</t>
    <phoneticPr fontId="16" type="noConversion"/>
  </si>
  <si>
    <r>
      <rPr>
        <sz val="10"/>
        <rFont val="新細明體"/>
        <family val="1"/>
        <charset val="136"/>
      </rPr>
      <t>資料來源：矯正署</t>
    </r>
    <r>
      <rPr>
        <sz val="10"/>
        <rFont val="Times New Roman"/>
        <family val="1"/>
      </rPr>
      <t>(1)(2)(3)</t>
    </r>
    <r>
      <rPr>
        <sz val="10"/>
        <rFont val="新細明體"/>
        <family val="1"/>
        <charset val="136"/>
      </rPr>
      <t>、法務部統計處（假釋出獄人數）。</t>
    </r>
    <phoneticPr fontId="7" type="noConversion"/>
  </si>
  <si>
    <t>資料提供：法務部統計處。</t>
    <phoneticPr fontId="29" type="noConversion"/>
  </si>
  <si>
    <t>資料來源：法務部統計處。</t>
    <phoneticPr fontId="7" type="noConversion"/>
  </si>
  <si>
    <r>
      <rPr>
        <sz val="12"/>
        <rFont val="新細明體"/>
        <family val="1"/>
        <charset val="136"/>
      </rPr>
      <t>性</t>
    </r>
    <r>
      <rPr>
        <sz val="12"/>
        <rFont val="新細明體"/>
        <family val="1"/>
        <charset val="136"/>
      </rPr>
      <t>別</t>
    </r>
    <phoneticPr fontId="45" type="noConversion"/>
  </si>
  <si>
    <t>毒品級別</t>
    <phoneticPr fontId="45" type="noConversion"/>
  </si>
  <si>
    <t>第一級</t>
    <phoneticPr fontId="45" type="noConversion"/>
  </si>
  <si>
    <t>資料來源：法務部統計處。</t>
    <phoneticPr fontId="45" type="noConversion"/>
  </si>
  <si>
    <t>施用毒品級別</t>
    <phoneticPr fontId="45" type="noConversion"/>
  </si>
  <si>
    <t>資料來源：法務部統計處。
說　　明：本表百分比皆以總計為母數。</t>
    <phoneticPr fontId="16" type="noConversion"/>
  </si>
  <si>
    <t>資料來源：法務部統計處。</t>
    <phoneticPr fontId="45" type="noConversion"/>
  </si>
  <si>
    <t>保護管束執行人次</t>
    <phoneticPr fontId="9" type="noConversion"/>
  </si>
  <si>
    <t>保護管束輔導人次</t>
    <phoneticPr fontId="9" type="noConversion"/>
  </si>
  <si>
    <t>總計</t>
    <phoneticPr fontId="9" type="noConversion"/>
  </si>
  <si>
    <t>資料來源：法務部統計處。</t>
    <phoneticPr fontId="16" type="noConversion"/>
  </si>
  <si>
    <t>義務勞務</t>
    <phoneticPr fontId="18" type="noConversion"/>
  </si>
  <si>
    <t>必要命令</t>
    <phoneticPr fontId="18" type="noConversion"/>
  </si>
  <si>
    <t>義務勞務</t>
    <phoneticPr fontId="18" type="noConversion"/>
  </si>
  <si>
    <t>必要命令</t>
    <phoneticPr fontId="18" type="noConversion"/>
  </si>
  <si>
    <t>義務勞務</t>
    <phoneticPr fontId="16" type="noConversion"/>
  </si>
  <si>
    <t>必要命令
戒癮治療及</t>
    <phoneticPr fontId="16" type="noConversion"/>
  </si>
  <si>
    <r>
      <rPr>
        <sz val="12"/>
        <color theme="1"/>
        <rFont val="新細明體"/>
        <family val="1"/>
        <charset val="136"/>
      </rPr>
      <t>戒癮治療</t>
    </r>
    <phoneticPr fontId="18" type="noConversion"/>
  </si>
  <si>
    <r>
      <rPr>
        <sz val="12"/>
        <color theme="1"/>
        <rFont val="新細明體"/>
        <family val="1"/>
        <charset val="136"/>
      </rPr>
      <t>總計</t>
    </r>
    <phoneticPr fontId="18" type="noConversion"/>
  </si>
  <si>
    <r>
      <rPr>
        <sz val="12"/>
        <color theme="1"/>
        <rFont val="新細明體"/>
        <family val="1"/>
        <charset val="136"/>
      </rPr>
      <t>交付原因</t>
    </r>
    <phoneticPr fontId="16" type="noConversion"/>
  </si>
  <si>
    <r>
      <rPr>
        <sz val="12"/>
        <color theme="1"/>
        <rFont val="新細明體"/>
        <family val="1"/>
        <charset val="136"/>
      </rPr>
      <t>終結情形</t>
    </r>
    <phoneticPr fontId="16" type="noConversion"/>
  </si>
  <si>
    <r>
      <rPr>
        <sz val="12"/>
        <color theme="1"/>
        <rFont val="新細明體"/>
        <family val="1"/>
        <charset val="136"/>
      </rPr>
      <t>履行未完成</t>
    </r>
    <phoneticPr fontId="18" type="noConversion"/>
  </si>
  <si>
    <r>
      <rPr>
        <sz val="12"/>
        <color theme="1"/>
        <rFont val="新細明體"/>
        <family val="1"/>
        <charset val="136"/>
      </rPr>
      <t>其他</t>
    </r>
    <phoneticPr fontId="18" type="noConversion"/>
  </si>
  <si>
    <r>
      <rPr>
        <sz val="12"/>
        <color theme="1"/>
        <rFont val="新細明體"/>
        <family val="1"/>
        <charset val="136"/>
      </rPr>
      <t>履行完成</t>
    </r>
    <phoneticPr fontId="18" type="noConversion"/>
  </si>
  <si>
    <t>義務勞務</t>
    <phoneticPr fontId="18" type="noConversion"/>
  </si>
  <si>
    <t>必要命令</t>
    <phoneticPr fontId="18" type="noConversion"/>
  </si>
  <si>
    <t>新收案件件數</t>
    <phoneticPr fontId="16" type="noConversion"/>
  </si>
  <si>
    <t>必要命令
戒癮治療及</t>
    <phoneticPr fontId="16" type="noConversion"/>
  </si>
  <si>
    <t>義務勞務</t>
    <phoneticPr fontId="16" type="noConversion"/>
  </si>
  <si>
    <t>終結案件件數</t>
    <phoneticPr fontId="16" type="noConversion"/>
  </si>
  <si>
    <t>總計</t>
    <phoneticPr fontId="18" type="noConversion"/>
  </si>
  <si>
    <t>其他</t>
    <phoneticPr fontId="18" type="noConversion"/>
  </si>
  <si>
    <t>資料來源：法務部統計處。</t>
    <phoneticPr fontId="16" type="noConversion"/>
  </si>
  <si>
    <r>
      <rPr>
        <sz val="10"/>
        <color theme="1"/>
        <rFont val="新細明體"/>
        <family val="1"/>
        <charset val="136"/>
      </rPr>
      <t>說　　明：</t>
    </r>
    <r>
      <rPr>
        <sz val="10"/>
        <color theme="1"/>
        <rFont val="Times New Roman"/>
        <family val="1"/>
      </rPr>
      <t xml:space="preserve">1. </t>
    </r>
    <r>
      <rPr>
        <sz val="10"/>
        <color theme="1"/>
        <rFont val="新細明體"/>
        <family val="1"/>
        <charset val="136"/>
      </rPr>
      <t>本表所謂義務勞務，係依刑法第</t>
    </r>
    <r>
      <rPr>
        <sz val="10"/>
        <color theme="1"/>
        <rFont val="Times New Roman"/>
        <family val="1"/>
      </rPr>
      <t>74</t>
    </r>
    <r>
      <rPr>
        <sz val="10"/>
        <color theme="1"/>
        <rFont val="新細明體"/>
        <family val="1"/>
        <charset val="136"/>
      </rPr>
      <t>條第</t>
    </r>
    <r>
      <rPr>
        <sz val="10"/>
        <color theme="1"/>
        <rFont val="Times New Roman"/>
        <family val="1"/>
      </rPr>
      <t>2</t>
    </r>
    <r>
      <rPr>
        <sz val="10"/>
        <color theme="1"/>
        <rFont val="新細明體"/>
        <family val="1"/>
        <charset val="136"/>
      </rPr>
      <t>項第</t>
    </r>
    <r>
      <rPr>
        <sz val="10"/>
        <color theme="1"/>
        <rFont val="Times New Roman"/>
        <family val="1"/>
      </rPr>
      <t>5</t>
    </r>
    <r>
      <rPr>
        <sz val="10"/>
        <color theme="1"/>
        <rFont val="新細明體"/>
        <family val="1"/>
        <charset val="136"/>
      </rPr>
      <t>款規定；所謂戒癮治療，係依同項第</t>
    </r>
    <r>
      <rPr>
        <sz val="10"/>
        <color theme="1"/>
        <rFont val="Times New Roman"/>
        <family val="1"/>
      </rPr>
      <t>6</t>
    </r>
    <r>
      <rPr>
        <sz val="10"/>
        <color theme="1"/>
        <rFont val="新細明體"/>
        <family val="1"/>
        <charset val="136"/>
      </rPr>
      <t>款規定；所謂必要命令，係依同項第</t>
    </r>
    <r>
      <rPr>
        <sz val="10"/>
        <color theme="1"/>
        <rFont val="Times New Roman"/>
        <family val="1"/>
      </rPr>
      <t>7</t>
    </r>
    <r>
      <rPr>
        <sz val="10"/>
        <color theme="1"/>
        <rFont val="新細明體"/>
        <family val="1"/>
        <charset val="136"/>
      </rPr>
      <t>款、第</t>
    </r>
    <r>
      <rPr>
        <sz val="10"/>
        <color theme="1"/>
        <rFont val="Times New Roman"/>
        <family val="1"/>
      </rPr>
      <t>8</t>
    </r>
    <r>
      <rPr>
        <sz val="10"/>
        <color theme="1"/>
        <rFont val="新細明體"/>
        <family val="1"/>
        <charset val="136"/>
      </rPr>
      <t>款規定。
　　　　　</t>
    </r>
    <r>
      <rPr>
        <sz val="10"/>
        <color theme="1"/>
        <rFont val="Times New Roman"/>
        <family val="1"/>
      </rPr>
      <t xml:space="preserve">2. </t>
    </r>
    <r>
      <rPr>
        <sz val="10"/>
        <color theme="1"/>
        <rFont val="新細明體"/>
        <family val="1"/>
        <charset val="136"/>
      </rPr>
      <t>前述區分，係以刑法對附條件緩刑之分類為基準，和法務統計網站中，將戒癮治療列入必要命令處分的統計定義不同，敬請留意。
　　　　　</t>
    </r>
    <r>
      <rPr>
        <sz val="10"/>
        <color theme="1"/>
        <rFont val="Times New Roman"/>
        <family val="1"/>
      </rPr>
      <t xml:space="preserve">3. </t>
    </r>
    <r>
      <rPr>
        <sz val="10"/>
        <color theme="1"/>
        <rFont val="新細明體"/>
        <family val="1"/>
        <charset val="136"/>
      </rPr>
      <t>本表終結情形其他項含：死亡、接續指揮執行、其他。</t>
    </r>
    <phoneticPr fontId="18" type="noConversion"/>
  </si>
  <si>
    <t>新收案件件數</t>
    <phoneticPr fontId="18" type="noConversion"/>
  </si>
  <si>
    <t>終結案件件數</t>
    <phoneticPr fontId="18" type="noConversion"/>
  </si>
  <si>
    <t>預防命令終結
法治教育及其他
檢察官命被告執行</t>
    <phoneticPr fontId="18" type="noConversion"/>
  </si>
  <si>
    <t>其他預防命令
法治教育及
被告完成</t>
    <phoneticPr fontId="18" type="noConversion"/>
  </si>
  <si>
    <t>終結
執行戒癮治療
檢察官命被告</t>
    <phoneticPr fontId="18" type="noConversion"/>
  </si>
  <si>
    <t>完成戒癮治療
被告實際履行</t>
    <phoneticPr fontId="18" type="noConversion"/>
  </si>
  <si>
    <t>執行採驗尿液
檢察官命被告</t>
    <phoneticPr fontId="18" type="noConversion"/>
  </si>
  <si>
    <t>完成採驗尿液
被告實際</t>
    <phoneticPr fontId="18" type="noConversion"/>
  </si>
  <si>
    <t>資料來源：法務部統計處。</t>
    <phoneticPr fontId="7" type="noConversion"/>
  </si>
  <si>
    <t>新收案件件數</t>
    <phoneticPr fontId="16" type="noConversion"/>
  </si>
  <si>
    <r>
      <rPr>
        <sz val="12"/>
        <rFont val="新細明體"/>
        <family val="1"/>
        <charset val="136"/>
      </rPr>
      <t>總計</t>
    </r>
    <phoneticPr fontId="18" type="noConversion"/>
  </si>
  <si>
    <r>
      <rPr>
        <sz val="12"/>
        <rFont val="新細明體"/>
        <family val="1"/>
        <charset val="136"/>
      </rPr>
      <t>徒刑</t>
    </r>
    <phoneticPr fontId="18" type="noConversion"/>
  </si>
  <si>
    <r>
      <rPr>
        <sz val="12"/>
        <rFont val="新細明體"/>
        <family val="1"/>
        <charset val="136"/>
      </rPr>
      <t>拘役</t>
    </r>
    <phoneticPr fontId="18" type="noConversion"/>
  </si>
  <si>
    <r>
      <rPr>
        <sz val="12"/>
        <rFont val="新細明體"/>
        <family val="1"/>
        <charset val="136"/>
      </rPr>
      <t>罰金</t>
    </r>
    <phoneticPr fontId="18" type="noConversion"/>
  </si>
  <si>
    <t>徒刑</t>
    <phoneticPr fontId="16" type="noConversion"/>
  </si>
  <si>
    <t>拘役</t>
    <phoneticPr fontId="16" type="noConversion"/>
  </si>
  <si>
    <t>罰金</t>
    <phoneticPr fontId="16" type="noConversion"/>
  </si>
  <si>
    <t>其他</t>
    <phoneticPr fontId="18" type="noConversion"/>
  </si>
  <si>
    <t>終結案件件數</t>
    <phoneticPr fontId="16" type="noConversion"/>
  </si>
  <si>
    <t>辦理情形（人次、小時）</t>
    <phoneticPr fontId="16" type="noConversion"/>
  </si>
  <si>
    <t>辦理情形（人次、小時）</t>
    <phoneticPr fontId="18" type="noConversion"/>
  </si>
  <si>
    <t>說　　明：1. 本表所謂義務勞務處分，係依刑事訴訟法第253條之2第1項第5款規定；所謂戒癮治療，係依同項第6款規定；所謂必要命令處分，係依同項第7款、第8款規定。
　　　　　2. 前述區分，係以刑事訴訟法對附條件緩刑之分類為基準，和法務統計網站中，將戒癮治療列入必要命令處分的統計定義不同，敬請留意。
　　　　　3. 本表終結案件件數其他項含：死亡、接續指揮執行、其他。</t>
    <phoneticPr fontId="18" type="noConversion"/>
  </si>
  <si>
    <t>新收案件來源（人）</t>
    <phoneticPr fontId="8" type="noConversion"/>
  </si>
  <si>
    <t>更生保護執行情形（人次）</t>
    <phoneticPr fontId="8" type="noConversion"/>
  </si>
  <si>
    <t>合計</t>
    <phoneticPr fontId="16" type="noConversion"/>
  </si>
  <si>
    <t>資料提供：法務部統計處。
說　　明：本表更生保護執行情形，僅列重點項目，整體項目依法務統計之統計用詞解釋，分述如下：
　　　　　(1) 直接保護：收容、安置參加生產、技藝訓練。如為衰老、疾病或身心障礙者，則送由救濟或醫療機構安置或治療。
　　　　　(2) 間接保護：輔導就業、就學、就醫、就養、急難救濟或其他適當方式。
　　　　　(3) 暫時保護：資送回籍或其他處所，或予以小額貸款或其他適當方式。</t>
    <phoneticPr fontId="7" type="noConversion"/>
  </si>
  <si>
    <r>
      <t>全般</t>
    </r>
    <r>
      <rPr>
        <sz val="12"/>
        <rFont val="新細明體"/>
        <family val="1"/>
        <charset val="136"/>
      </rPr>
      <t>刑案</t>
    </r>
    <phoneticPr fontId="7" type="noConversion"/>
  </si>
  <si>
    <t>有罪</t>
    <phoneticPr fontId="7" type="noConversion"/>
  </si>
  <si>
    <t>資料來源：法務部統計處。
說　　明：涉外案件係指，刑事案件中，有被告或被害人非我國籍人士，或行為（預備、實施或結果）之任一部分非在我國境內者。</t>
    <phoneticPr fontId="18" type="noConversion"/>
  </si>
  <si>
    <r>
      <rPr>
        <sz val="10"/>
        <rFont val="新細明體"/>
        <family val="1"/>
        <charset val="136"/>
      </rPr>
      <t>　　　　　</t>
    </r>
    <r>
      <rPr>
        <sz val="10"/>
        <rFont val="Times New Roman"/>
        <family val="1"/>
      </rPr>
      <t/>
    </r>
    <phoneticPr fontId="18" type="noConversion"/>
  </si>
  <si>
    <t>合計</t>
    <phoneticPr fontId="16" type="noConversion"/>
  </si>
  <si>
    <t>其他</t>
    <phoneticPr fontId="16" type="noConversion"/>
  </si>
  <si>
    <t>偵結人數</t>
    <phoneticPr fontId="16" type="noConversion"/>
  </si>
  <si>
    <t>起訴人數</t>
    <phoneticPr fontId="7" type="noConversion"/>
  </si>
  <si>
    <t>起訴率</t>
    <phoneticPr fontId="16" type="noConversion"/>
  </si>
  <si>
    <t>%</t>
    <phoneticPr fontId="16" type="noConversion"/>
  </si>
  <si>
    <t>藏匿人犯罪</t>
  </si>
  <si>
    <r>
      <rPr>
        <sz val="12"/>
        <rFont val="新細明體"/>
        <family val="1"/>
        <charset val="136"/>
      </rPr>
      <t>傷害罪</t>
    </r>
    <phoneticPr fontId="7" type="noConversion"/>
  </si>
  <si>
    <t>妨害秘密罪</t>
  </si>
  <si>
    <r>
      <rPr>
        <sz val="12"/>
        <rFont val="新細明體"/>
        <family val="1"/>
        <charset val="136"/>
      </rPr>
      <t>詐欺罪</t>
    </r>
    <phoneticPr fontId="7" type="noConversion"/>
  </si>
  <si>
    <t>妨害秩序罪</t>
  </si>
  <si>
    <r>
      <rPr>
        <sz val="12"/>
        <rFont val="新細明體"/>
        <family val="1"/>
        <charset val="136"/>
      </rPr>
      <t>瀆職罪</t>
    </r>
    <phoneticPr fontId="7" type="noConversion"/>
  </si>
  <si>
    <t>妨害投票罪</t>
  </si>
  <si>
    <t>妨害電腦使用罪</t>
  </si>
  <si>
    <t>漁業法</t>
  </si>
  <si>
    <t>保險法</t>
  </si>
  <si>
    <t>區域計畫法</t>
  </si>
  <si>
    <t>懲治走私條例</t>
  </si>
  <si>
    <t>建築法</t>
  </si>
  <si>
    <t>公司法</t>
  </si>
  <si>
    <t>銀行法</t>
  </si>
  <si>
    <t>國家安全法</t>
  </si>
  <si>
    <t>就業服務法</t>
  </si>
  <si>
    <t>醫師法</t>
  </si>
  <si>
    <t>水土保持法</t>
  </si>
  <si>
    <t>菸酒管理法</t>
  </si>
  <si>
    <t>營業秘密法</t>
  </si>
  <si>
    <t>職業安全衛生法</t>
  </si>
  <si>
    <t>農會法</t>
  </si>
  <si>
    <t>遺棄罪</t>
  </si>
  <si>
    <r>
      <rPr>
        <sz val="15"/>
        <rFont val="新細明體"/>
        <family val="1"/>
        <charset val="136"/>
      </rPr>
      <t>表</t>
    </r>
    <r>
      <rPr>
        <sz val="15"/>
        <rFont val="Times New Roman"/>
        <family val="1"/>
      </rPr>
      <t xml:space="preserve">2-1-13    </t>
    </r>
    <r>
      <rPr>
        <sz val="15"/>
        <rFont val="新細明體"/>
        <family val="1"/>
        <charset val="136"/>
      </rPr>
      <t>近</t>
    </r>
    <r>
      <rPr>
        <sz val="15"/>
        <rFont val="Times New Roman"/>
        <family val="1"/>
      </rPr>
      <t>5</t>
    </r>
    <r>
      <rPr>
        <sz val="15"/>
        <rFont val="新細明體"/>
        <family val="1"/>
        <charset val="136"/>
      </rPr>
      <t>年地方檢察署偵結不起訴處分特別刑法犯罪人數主要罪名</t>
    </r>
    <phoneticPr fontId="7" type="noConversion"/>
  </si>
  <si>
    <r>
      <rPr>
        <sz val="12"/>
        <rFont val="新細明體"/>
        <family val="1"/>
        <charset val="136"/>
      </rPr>
      <t>不起訴</t>
    </r>
    <r>
      <rPr>
        <sz val="12"/>
        <rFont val="Times New Roman"/>
        <family val="1"/>
      </rPr>
      <t xml:space="preserve"> </t>
    </r>
    <r>
      <rPr>
        <sz val="12"/>
        <color theme="1"/>
        <rFont val="新細明體"/>
        <family val="2"/>
        <scheme val="minor"/>
      </rPr>
      <t/>
    </r>
    <phoneticPr fontId="7" type="noConversion"/>
  </si>
  <si>
    <r>
      <rPr>
        <sz val="12"/>
        <rFont val="細明體"/>
        <family val="3"/>
        <charset val="136"/>
      </rPr>
      <t>人</t>
    </r>
    <phoneticPr fontId="16" type="noConversion"/>
  </si>
  <si>
    <t>農業金融法</t>
  </si>
  <si>
    <t>總統副總統選舉罷免法</t>
  </si>
  <si>
    <t>山坡地保育利用條例</t>
  </si>
  <si>
    <r>
      <rPr>
        <sz val="11"/>
        <rFont val="新細明體"/>
        <family val="1"/>
        <charset val="136"/>
      </rPr>
      <t>單位：件</t>
    </r>
    <phoneticPr fontId="7" type="noConversion"/>
  </si>
  <si>
    <r>
      <rPr>
        <sz val="12"/>
        <rFont val="新細明體"/>
        <family val="1"/>
        <charset val="136"/>
      </rPr>
      <t>傷害罪</t>
    </r>
    <phoneticPr fontId="7" type="noConversion"/>
  </si>
  <si>
    <r>
      <rPr>
        <sz val="12"/>
        <rFont val="新細明體"/>
        <family val="1"/>
        <charset val="136"/>
      </rPr>
      <t>及家庭罪
妨害婚姻</t>
    </r>
    <phoneticPr fontId="7" type="noConversion"/>
  </si>
  <si>
    <r>
      <rPr>
        <sz val="12"/>
        <rFont val="新細明體"/>
        <family val="1"/>
        <charset val="136"/>
      </rPr>
      <t>印文罪
偽造文書</t>
    </r>
    <phoneticPr fontId="7" type="noConversion"/>
  </si>
  <si>
    <r>
      <rPr>
        <sz val="12"/>
        <rFont val="新細明體"/>
        <family val="1"/>
        <charset val="136"/>
      </rPr>
      <t>條例
貪污治罪</t>
    </r>
    <phoneticPr fontId="7" type="noConversion"/>
  </si>
  <si>
    <r>
      <rPr>
        <sz val="12"/>
        <rFont val="新細明體"/>
        <family val="1"/>
        <charset val="136"/>
      </rPr>
      <t>及海盜罪
搶奪強盜</t>
    </r>
    <phoneticPr fontId="7" type="noConversion"/>
  </si>
  <si>
    <t>妨害公務罪</t>
  </si>
  <si>
    <t>及信用罪
妨害名譽</t>
    <phoneticPr fontId="7" type="noConversion"/>
  </si>
  <si>
    <t>偽證及誣告罪</t>
  </si>
  <si>
    <r>
      <rPr>
        <sz val="12"/>
        <rFont val="新細明體"/>
        <family val="1"/>
        <charset val="136"/>
      </rPr>
      <t>侵占罪</t>
    </r>
    <phoneticPr fontId="7" type="noConversion"/>
  </si>
  <si>
    <r>
      <rPr>
        <sz val="12"/>
        <rFont val="新細明體"/>
        <family val="1"/>
        <charset val="136"/>
      </rPr>
      <t>其他</t>
    </r>
    <phoneticPr fontId="7" type="noConversion"/>
  </si>
  <si>
    <t>資料來源：法務部統計處。</t>
    <phoneticPr fontId="7" type="noConversion"/>
  </si>
  <si>
    <r>
      <rPr>
        <sz val="12"/>
        <color indexed="55"/>
        <rFont val="新細明體"/>
        <family val="1"/>
        <charset val="136"/>
      </rPr>
      <t>瀆職罪</t>
    </r>
    <phoneticPr fontId="7" type="noConversion"/>
  </si>
  <si>
    <r>
      <rPr>
        <sz val="12"/>
        <color indexed="55"/>
        <rFont val="新細明體"/>
        <family val="1"/>
        <charset val="136"/>
      </rPr>
      <t>妨害風化罪</t>
    </r>
    <phoneticPr fontId="7" type="noConversion"/>
  </si>
  <si>
    <r>
      <rPr>
        <sz val="12"/>
        <color indexed="55"/>
        <rFont val="新細明體"/>
        <family val="1"/>
        <charset val="136"/>
      </rPr>
      <t>殺人罪</t>
    </r>
    <phoneticPr fontId="7" type="noConversion"/>
  </si>
  <si>
    <r>
      <rPr>
        <sz val="12"/>
        <color indexed="55"/>
        <rFont val="新細明體"/>
        <family val="1"/>
        <charset val="136"/>
      </rPr>
      <t>傷害罪</t>
    </r>
    <phoneticPr fontId="7" type="noConversion"/>
  </si>
  <si>
    <r>
      <rPr>
        <sz val="12"/>
        <color indexed="55"/>
        <rFont val="新細明體"/>
        <family val="1"/>
        <charset val="136"/>
      </rPr>
      <t>竊盜罪</t>
    </r>
    <phoneticPr fontId="7" type="noConversion"/>
  </si>
  <si>
    <r>
      <rPr>
        <sz val="12"/>
        <color indexed="55"/>
        <rFont val="新細明體"/>
        <family val="1"/>
        <charset val="136"/>
      </rPr>
      <t>及</t>
    </r>
    <r>
      <rPr>
        <sz val="12"/>
        <color indexed="55"/>
        <rFont val="Times New Roman"/>
        <family val="1"/>
      </rPr>
      <t xml:space="preserve"> </t>
    </r>
    <r>
      <rPr>
        <sz val="12"/>
        <color indexed="55"/>
        <rFont val="新細明體"/>
        <family val="1"/>
        <charset val="136"/>
      </rPr>
      <t>盜匪罪
強盜、搶奪</t>
    </r>
    <phoneticPr fontId="7" type="noConversion"/>
  </si>
  <si>
    <r>
      <rPr>
        <sz val="12"/>
        <color indexed="55"/>
        <rFont val="新細明體"/>
        <family val="1"/>
        <charset val="136"/>
      </rPr>
      <t>防制條例
毒品危害</t>
    </r>
    <phoneticPr fontId="7" type="noConversion"/>
  </si>
  <si>
    <r>
      <rPr>
        <sz val="12"/>
        <color indexed="55"/>
        <rFont val="新細明體"/>
        <family val="1"/>
        <charset val="136"/>
      </rPr>
      <t>其他</t>
    </r>
    <phoneticPr fontId="7" type="noConversion"/>
  </si>
  <si>
    <r>
      <rPr>
        <sz val="12"/>
        <color indexed="55"/>
        <rFont val="新細明體"/>
        <family val="1"/>
        <charset val="136"/>
      </rPr>
      <t>年</t>
    </r>
    <phoneticPr fontId="7" type="noConversion"/>
  </si>
  <si>
    <r>
      <rPr>
        <sz val="12"/>
        <color indexed="55"/>
        <rFont val="新細明體"/>
        <family val="1"/>
        <charset val="136"/>
      </rPr>
      <t>他</t>
    </r>
    <phoneticPr fontId="7" type="noConversion"/>
  </si>
  <si>
    <t>85</t>
    <phoneticPr fontId="7" type="noConversion"/>
  </si>
  <si>
    <t>87</t>
    <phoneticPr fontId="7" type="noConversion"/>
  </si>
  <si>
    <r>
      <t>88</t>
    </r>
    <r>
      <rPr>
        <sz val="12"/>
        <color indexed="55"/>
        <rFont val="新細明體"/>
        <family val="1"/>
        <charset val="136"/>
      </rPr>
      <t>年</t>
    </r>
    <phoneticPr fontId="7" type="noConversion"/>
  </si>
  <si>
    <r>
      <t>91</t>
    </r>
    <r>
      <rPr>
        <sz val="12"/>
        <color indexed="55"/>
        <rFont val="新細明體"/>
        <family val="1"/>
        <charset val="136"/>
      </rPr>
      <t>年</t>
    </r>
    <phoneticPr fontId="7" type="noConversion"/>
  </si>
  <si>
    <r>
      <t>93</t>
    </r>
    <r>
      <rPr>
        <sz val="12"/>
        <color indexed="55"/>
        <rFont val="新細明體"/>
        <family val="1"/>
        <charset val="136"/>
      </rPr>
      <t>年</t>
    </r>
    <phoneticPr fontId="7" type="noConversion"/>
  </si>
  <si>
    <r>
      <t>98</t>
    </r>
    <r>
      <rPr>
        <sz val="12"/>
        <color indexed="55"/>
        <rFont val="新細明體"/>
        <family val="1"/>
        <charset val="136"/>
      </rPr>
      <t>年</t>
    </r>
    <r>
      <rPr>
        <sz val="12"/>
        <rFont val="新細明體"/>
        <family val="1"/>
        <charset val="136"/>
      </rPr>
      <t/>
    </r>
    <phoneticPr fontId="7" type="noConversion"/>
  </si>
  <si>
    <t>單位：新臺幣萬元</t>
    <phoneticPr fontId="18" type="noConversion"/>
  </si>
  <si>
    <t>合計</t>
    <phoneticPr fontId="18" type="noConversion"/>
  </si>
  <si>
    <r>
      <rPr>
        <sz val="12"/>
        <rFont val="新細明體"/>
        <family val="1"/>
        <charset val="136"/>
      </rPr>
      <t>被告</t>
    </r>
    <phoneticPr fontId="18" type="noConversion"/>
  </si>
  <si>
    <r>
      <rPr>
        <sz val="12"/>
        <rFont val="新細明體"/>
        <family val="1"/>
        <charset val="136"/>
      </rPr>
      <t>第三人</t>
    </r>
    <phoneticPr fontId="18" type="noConversion"/>
  </si>
  <si>
    <r>
      <rPr>
        <sz val="10"/>
        <rFont val="新細明體"/>
        <family val="1"/>
        <charset val="136"/>
      </rPr>
      <t>資料來源：法務部統計處</t>
    </r>
    <phoneticPr fontId="7" type="noConversion"/>
  </si>
  <si>
    <r>
      <rPr>
        <sz val="10"/>
        <rFont val="新細明體"/>
        <family val="1"/>
        <charset val="136"/>
      </rPr>
      <t>說　　明：金額係指執行法院判決確定全部案件犯罪所得沒收、追徵、追繳及抵償金額總計，其中第三人資料自</t>
    </r>
    <r>
      <rPr>
        <sz val="10"/>
        <rFont val="Times New Roman"/>
        <family val="1"/>
      </rPr>
      <t>106</t>
    </r>
    <r>
      <rPr>
        <sz val="10"/>
        <rFont val="新細明體"/>
        <family val="1"/>
        <charset val="136"/>
      </rPr>
      <t>年</t>
    </r>
    <r>
      <rPr>
        <sz val="10"/>
        <rFont val="Times New Roman"/>
        <family val="1"/>
      </rPr>
      <t>8</t>
    </r>
    <r>
      <rPr>
        <sz val="10"/>
        <rFont val="新細明體"/>
        <family val="1"/>
        <charset val="136"/>
      </rPr>
      <t>月始建置蒐集。</t>
    </r>
    <r>
      <rPr>
        <sz val="10"/>
        <rFont val="Times New Roman"/>
        <family val="1"/>
      </rPr>
      <t/>
    </r>
    <phoneticPr fontId="7" type="noConversion"/>
  </si>
  <si>
    <r>
      <rPr>
        <sz val="15"/>
        <rFont val="新細明體"/>
        <family val="1"/>
        <charset val="136"/>
      </rPr>
      <t>表</t>
    </r>
    <r>
      <rPr>
        <sz val="15"/>
        <rFont val="Times New Roman"/>
        <family val="1"/>
      </rPr>
      <t xml:space="preserve">2-3-7    </t>
    </r>
    <r>
      <rPr>
        <sz val="15"/>
        <rFont val="新細明體"/>
        <family val="1"/>
        <charset val="136"/>
      </rPr>
      <t>近</t>
    </r>
    <r>
      <rPr>
        <sz val="15"/>
        <rFont val="Times New Roman"/>
        <family val="1"/>
      </rPr>
      <t>10</t>
    </r>
    <r>
      <rPr>
        <sz val="15"/>
        <rFont val="新細明體"/>
        <family val="1"/>
        <charset val="136"/>
      </rPr>
      <t>年地方檢察署執行經法院判決確定應沒收犯罪所得</t>
    </r>
    <phoneticPr fontId="7" type="noConversion"/>
  </si>
  <si>
    <t>總計</t>
    <phoneticPr fontId="7" type="noConversion"/>
  </si>
  <si>
    <t>貪污治罪條例</t>
    <phoneticPr fontId="7" type="noConversion"/>
  </si>
  <si>
    <t>詐欺罪</t>
    <phoneticPr fontId="7" type="noConversion"/>
  </si>
  <si>
    <t>銀行法</t>
    <phoneticPr fontId="7" type="noConversion"/>
  </si>
  <si>
    <t>證券交易法</t>
    <phoneticPr fontId="7" type="noConversion"/>
  </si>
  <si>
    <t>偽造文書印文罪</t>
    <phoneticPr fontId="7" type="noConversion"/>
  </si>
  <si>
    <t>侵占罪</t>
    <phoneticPr fontId="7" type="noConversion"/>
  </si>
  <si>
    <t>偽造有價證券罪</t>
    <phoneticPr fontId="7" type="noConversion"/>
  </si>
  <si>
    <t>背信及重利罪</t>
    <phoneticPr fontId="7" type="noConversion"/>
  </si>
  <si>
    <t>賭博罪</t>
    <phoneticPr fontId="7" type="noConversion"/>
  </si>
  <si>
    <t>洗錢防制法</t>
    <phoneticPr fontId="7" type="noConversion"/>
  </si>
  <si>
    <t>水污染防治法</t>
    <phoneticPr fontId="7" type="noConversion"/>
  </si>
  <si>
    <t>竊盜罪</t>
    <phoneticPr fontId="7" type="noConversion"/>
  </si>
  <si>
    <t>毒品危害防制條例</t>
    <phoneticPr fontId="7" type="noConversion"/>
  </si>
  <si>
    <t>期貨交易法</t>
    <phoneticPr fontId="7" type="noConversion"/>
  </si>
  <si>
    <t>廢棄物清理法</t>
    <phoneticPr fontId="7" type="noConversion"/>
  </si>
  <si>
    <t>食品安全衛生管理法</t>
    <phoneticPr fontId="7" type="noConversion"/>
  </si>
  <si>
    <t>妨害風化罪</t>
    <phoneticPr fontId="7" type="noConversion"/>
  </si>
  <si>
    <t>政府採購法</t>
    <phoneticPr fontId="7" type="noConversion"/>
  </si>
  <si>
    <t>恐嚇及擄人勒贖罪</t>
    <phoneticPr fontId="7" type="noConversion"/>
  </si>
  <si>
    <t>藥事法</t>
    <phoneticPr fontId="7" type="noConversion"/>
  </si>
  <si>
    <t>公平交易法</t>
    <phoneticPr fontId="7" type="noConversion"/>
  </si>
  <si>
    <t>森林法</t>
    <phoneticPr fontId="7" type="noConversion"/>
  </si>
  <si>
    <t>野生動物保育法</t>
    <phoneticPr fontId="7" type="noConversion"/>
  </si>
  <si>
    <t>化粧品衛生管理條例</t>
    <phoneticPr fontId="7" type="noConversion"/>
  </si>
  <si>
    <t>健康食品管理法</t>
    <phoneticPr fontId="7" type="noConversion"/>
  </si>
  <si>
    <t>空氣污染防制法</t>
    <phoneticPr fontId="7" type="noConversion"/>
  </si>
  <si>
    <t>其他</t>
    <phoneticPr fontId="7" type="noConversion"/>
  </si>
  <si>
    <t>偽證罪</t>
  </si>
  <si>
    <t>誣告罪</t>
  </si>
  <si>
    <t>妨害婚姻及家庭罪</t>
  </si>
  <si>
    <t>妨害名譽及信用罪</t>
  </si>
  <si>
    <t>毀棄損壞罪</t>
  </si>
  <si>
    <t>家庭暴力防治法</t>
  </si>
  <si>
    <t>組織犯罪防制條例</t>
  </si>
  <si>
    <t>妨害兵役治罪條例</t>
  </si>
  <si>
    <t>稅捐稽徵法</t>
  </si>
  <si>
    <t>公職人員選舉罷免法</t>
  </si>
  <si>
    <t>臺灣地區與大陸地區人民關係條例</t>
  </si>
  <si>
    <t>個人資料保護法</t>
  </si>
  <si>
    <t>過失致死</t>
  </si>
  <si>
    <t>恐嚇取財得利罪</t>
  </si>
  <si>
    <t>偵結人數</t>
    <phoneticPr fontId="16" type="noConversion"/>
  </si>
  <si>
    <t>起訴人數</t>
    <phoneticPr fontId="7" type="noConversion"/>
  </si>
  <si>
    <t>起訴率</t>
    <phoneticPr fontId="16" type="noConversion"/>
  </si>
  <si>
    <t>偵結人數</t>
    <phoneticPr fontId="16" type="noConversion"/>
  </si>
  <si>
    <t>起訴人數</t>
    <phoneticPr fontId="7" type="noConversion"/>
  </si>
  <si>
    <t>偵結人數</t>
    <phoneticPr fontId="16" type="noConversion"/>
  </si>
  <si>
    <r>
      <rPr>
        <sz val="12"/>
        <rFont val="新細明體"/>
        <family val="1"/>
        <charset val="136"/>
      </rPr>
      <t>男</t>
    </r>
    <phoneticPr fontId="7" type="noConversion"/>
  </si>
  <si>
    <t>合計</t>
    <phoneticPr fontId="16" type="noConversion"/>
  </si>
  <si>
    <r>
      <rPr>
        <sz val="12"/>
        <rFont val="新細明體"/>
        <family val="1"/>
        <charset val="136"/>
      </rPr>
      <t>男</t>
    </r>
    <phoneticPr fontId="7" type="noConversion"/>
  </si>
  <si>
    <r>
      <rPr>
        <sz val="12"/>
        <rFont val="新細明體"/>
        <family val="1"/>
        <charset val="136"/>
      </rPr>
      <t>女</t>
    </r>
    <phoneticPr fontId="7" type="noConversion"/>
  </si>
  <si>
    <t>合計</t>
    <phoneticPr fontId="16" type="noConversion"/>
  </si>
  <si>
    <t>%</t>
    <phoneticPr fontId="16" type="noConversion"/>
  </si>
  <si>
    <t>總計</t>
    <phoneticPr fontId="16" type="noConversion"/>
  </si>
  <si>
    <r>
      <rPr>
        <sz val="12"/>
        <rFont val="新細明體"/>
        <family val="1"/>
        <charset val="136"/>
      </rPr>
      <t>女</t>
    </r>
    <phoneticPr fontId="7" type="noConversion"/>
  </si>
  <si>
    <r>
      <rPr>
        <sz val="12"/>
        <rFont val="新細明體"/>
        <family val="1"/>
        <charset val="136"/>
      </rPr>
      <t>女</t>
    </r>
    <phoneticPr fontId="7" type="noConversion"/>
  </si>
  <si>
    <t>%</t>
    <phoneticPr fontId="16" type="noConversion"/>
  </si>
  <si>
    <t>合計</t>
    <phoneticPr fontId="16" type="noConversion"/>
  </si>
  <si>
    <t>%</t>
    <phoneticPr fontId="16" type="noConversion"/>
  </si>
  <si>
    <r>
      <rPr>
        <sz val="12"/>
        <rFont val="新細明體"/>
        <family val="1"/>
        <charset val="136"/>
      </rPr>
      <t>賭博罪</t>
    </r>
    <phoneticPr fontId="7" type="noConversion"/>
  </si>
  <si>
    <r>
      <rPr>
        <sz val="12"/>
        <rFont val="新細明體"/>
        <family val="1"/>
        <charset val="136"/>
      </rPr>
      <t>贓物罪</t>
    </r>
    <phoneticPr fontId="7" type="noConversion"/>
  </si>
  <si>
    <r>
      <rPr>
        <sz val="12"/>
        <rFont val="新細明體"/>
        <family val="1"/>
        <charset val="136"/>
      </rPr>
      <t>妨害性自主</t>
    </r>
    <phoneticPr fontId="7" type="noConversion"/>
  </si>
  <si>
    <r>
      <rPr>
        <sz val="12"/>
        <rFont val="新細明體"/>
        <family val="1"/>
        <charset val="136"/>
      </rPr>
      <t>妨害名譽及信用罪</t>
    </r>
    <phoneticPr fontId="7" type="noConversion"/>
  </si>
  <si>
    <r>
      <rPr>
        <sz val="12"/>
        <rFont val="新細明體"/>
        <family val="1"/>
        <charset val="136"/>
      </rPr>
      <t>背信及重利罪</t>
    </r>
    <phoneticPr fontId="7" type="noConversion"/>
  </si>
  <si>
    <r>
      <rPr>
        <sz val="12"/>
        <rFont val="新細明體"/>
        <family val="1"/>
        <charset val="136"/>
      </rPr>
      <t>妨害婚姻及家庭罪</t>
    </r>
    <phoneticPr fontId="7" type="noConversion"/>
  </si>
  <si>
    <r>
      <rPr>
        <sz val="10"/>
        <rFont val="新細明體"/>
        <family val="1"/>
        <charset val="136"/>
      </rPr>
      <t>資料來源：法務部統計處。</t>
    </r>
    <phoneticPr fontId="7" type="noConversion"/>
  </si>
  <si>
    <r>
      <rPr>
        <sz val="10"/>
        <rFont val="新細明體"/>
        <family val="1"/>
        <charset val="136"/>
      </rPr>
      <t>說　　明：</t>
    </r>
    <r>
      <rPr>
        <sz val="10"/>
        <rFont val="Times New Roman"/>
        <family val="1"/>
      </rPr>
      <t xml:space="preserve">1. </t>
    </r>
    <r>
      <rPr>
        <sz val="10"/>
        <rFont val="新細明體"/>
        <family val="1"/>
        <charset val="136"/>
      </rPr>
      <t>起訴包括通常程序提起公訴及聲請簡易判決處刑。</t>
    </r>
    <phoneticPr fontId="7" type="noConversion"/>
  </si>
  <si>
    <r>
      <rPr>
        <sz val="10"/>
        <rFont val="新細明體"/>
        <family val="1"/>
        <charset val="136"/>
      </rPr>
      <t>　　　　　</t>
    </r>
    <r>
      <rPr>
        <sz val="10"/>
        <rFont val="Times New Roman"/>
        <family val="1"/>
      </rPr>
      <t xml:space="preserve">2. </t>
    </r>
    <r>
      <rPr>
        <sz val="10"/>
        <rFont val="新細明體"/>
        <family val="1"/>
        <charset val="136"/>
      </rPr>
      <t>起訴比率</t>
    </r>
    <r>
      <rPr>
        <sz val="10"/>
        <rFont val="Times New Roman"/>
        <family val="1"/>
      </rPr>
      <t>=</t>
    </r>
    <r>
      <rPr>
        <sz val="10"/>
        <rFont val="新細明體"/>
        <family val="1"/>
        <charset val="136"/>
      </rPr>
      <t>起訴人數合計</t>
    </r>
    <r>
      <rPr>
        <sz val="10"/>
        <rFont val="Times New Roman"/>
        <family val="1"/>
      </rPr>
      <t>/</t>
    </r>
    <r>
      <rPr>
        <sz val="10"/>
        <rFont val="新細明體"/>
        <family val="1"/>
        <charset val="136"/>
      </rPr>
      <t>偵結人數總計</t>
    </r>
    <r>
      <rPr>
        <sz val="10"/>
        <rFont val="Times New Roman"/>
        <family val="1"/>
      </rPr>
      <t>×100</t>
    </r>
    <r>
      <rPr>
        <sz val="10"/>
        <rFont val="新細明體"/>
        <family val="1"/>
        <charset val="136"/>
      </rPr>
      <t>。</t>
    </r>
    <phoneticPr fontId="7" type="noConversion"/>
  </si>
  <si>
    <t xml:space="preserve"> </t>
    <phoneticPr fontId="7" type="noConversion"/>
  </si>
  <si>
    <t>偵結人數</t>
    <phoneticPr fontId="16" type="noConversion"/>
  </si>
  <si>
    <t>起訴率</t>
    <phoneticPr fontId="16" type="noConversion"/>
  </si>
  <si>
    <t>起訴人數</t>
    <phoneticPr fontId="7" type="noConversion"/>
  </si>
  <si>
    <t>偵結人數</t>
    <phoneticPr fontId="16" type="noConversion"/>
  </si>
  <si>
    <t>起訴率</t>
    <phoneticPr fontId="16" type="noConversion"/>
  </si>
  <si>
    <r>
      <rPr>
        <sz val="12"/>
        <rFont val="新細明體"/>
        <family val="1"/>
        <charset val="136"/>
      </rPr>
      <t>男</t>
    </r>
    <phoneticPr fontId="7" type="noConversion"/>
  </si>
  <si>
    <r>
      <rPr>
        <sz val="12"/>
        <rFont val="新細明體"/>
        <family val="1"/>
        <charset val="136"/>
      </rPr>
      <t>男</t>
    </r>
    <phoneticPr fontId="7" type="noConversion"/>
  </si>
  <si>
    <t>總計</t>
    <phoneticPr fontId="16" type="noConversion"/>
  </si>
  <si>
    <t>合計</t>
    <phoneticPr fontId="16" type="noConversion"/>
  </si>
  <si>
    <t>資料來源：法務部統計處。</t>
    <phoneticPr fontId="16" type="noConversion"/>
  </si>
  <si>
    <r>
      <rPr>
        <sz val="10"/>
        <rFont val="新細明體"/>
        <family val="1"/>
        <charset val="136"/>
      </rPr>
      <t>說　　明：</t>
    </r>
    <r>
      <rPr>
        <sz val="10"/>
        <rFont val="Times New Roman"/>
        <family val="1"/>
      </rPr>
      <t xml:space="preserve">1. </t>
    </r>
    <r>
      <rPr>
        <sz val="10"/>
        <rFont val="新細明體"/>
        <family val="1"/>
        <charset val="136"/>
      </rPr>
      <t>起訴包括通常程序提起公訴及聲請簡易判決處刑。</t>
    </r>
    <phoneticPr fontId="18" type="noConversion"/>
  </si>
  <si>
    <r>
      <rPr>
        <sz val="10"/>
        <rFont val="新細明體"/>
        <family val="1"/>
        <charset val="136"/>
      </rPr>
      <t>　　　　　</t>
    </r>
    <r>
      <rPr>
        <sz val="10"/>
        <rFont val="Times New Roman"/>
        <family val="1"/>
      </rPr>
      <t xml:space="preserve">2. </t>
    </r>
    <r>
      <rPr>
        <sz val="10"/>
        <rFont val="新細明體"/>
        <family val="1"/>
        <charset val="136"/>
      </rPr>
      <t>起訴比率</t>
    </r>
    <r>
      <rPr>
        <sz val="10"/>
        <rFont val="Times New Roman"/>
        <family val="1"/>
      </rPr>
      <t>=</t>
    </r>
    <r>
      <rPr>
        <sz val="10"/>
        <rFont val="新細明體"/>
        <family val="1"/>
        <charset val="136"/>
      </rPr>
      <t>起訴人數合計</t>
    </r>
    <r>
      <rPr>
        <sz val="10"/>
        <rFont val="Times New Roman"/>
        <family val="1"/>
      </rPr>
      <t>/</t>
    </r>
    <r>
      <rPr>
        <sz val="10"/>
        <rFont val="新細明體"/>
        <family val="1"/>
        <charset val="136"/>
      </rPr>
      <t>偵結人數總計</t>
    </r>
    <r>
      <rPr>
        <sz val="10"/>
        <rFont val="Times New Roman"/>
        <family val="1"/>
      </rPr>
      <t>×100</t>
    </r>
    <r>
      <rPr>
        <sz val="10"/>
        <rFont val="新細明體"/>
        <family val="1"/>
        <charset val="136"/>
      </rPr>
      <t>。</t>
    </r>
    <phoneticPr fontId="7" type="noConversion"/>
  </si>
  <si>
    <r>
      <rPr>
        <sz val="10"/>
        <rFont val="新細明體"/>
        <family val="1"/>
        <charset val="136"/>
      </rPr>
      <t>　　　　　</t>
    </r>
    <r>
      <rPr>
        <sz val="10"/>
        <rFont val="Times New Roman"/>
        <family val="1"/>
      </rPr>
      <t xml:space="preserve">3. </t>
    </r>
    <r>
      <rPr>
        <sz val="10"/>
        <rFont val="新細明體"/>
        <family val="1"/>
        <charset val="136"/>
      </rPr>
      <t>兒童及少年性交易防制條例自</t>
    </r>
    <r>
      <rPr>
        <sz val="10"/>
        <rFont val="Times New Roman"/>
        <family val="1"/>
      </rPr>
      <t>106</t>
    </r>
    <r>
      <rPr>
        <sz val="10"/>
        <rFont val="新細明體"/>
        <family val="1"/>
        <charset val="136"/>
      </rPr>
      <t>年</t>
    </r>
    <r>
      <rPr>
        <sz val="10"/>
        <rFont val="Times New Roman"/>
        <family val="1"/>
      </rPr>
      <t>1</t>
    </r>
    <r>
      <rPr>
        <sz val="10"/>
        <rFont val="新細明體"/>
        <family val="1"/>
        <charset val="136"/>
      </rPr>
      <t>月</t>
    </r>
    <r>
      <rPr>
        <sz val="10"/>
        <rFont val="Times New Roman"/>
        <family val="1"/>
      </rPr>
      <t>1</t>
    </r>
    <r>
      <rPr>
        <sz val="10"/>
        <rFont val="新細明體"/>
        <family val="1"/>
        <charset val="136"/>
      </rPr>
      <t>日起名稱修正為兒童及少年性剝削防制條例。</t>
    </r>
    <phoneticPr fontId="7" type="noConversion"/>
  </si>
  <si>
    <r>
      <rPr>
        <sz val="12"/>
        <rFont val="新細明體"/>
        <family val="1"/>
        <charset val="136"/>
      </rPr>
      <t>不起訴</t>
    </r>
    <r>
      <rPr>
        <sz val="12"/>
        <rFont val="Times New Roman"/>
        <family val="1"/>
      </rPr>
      <t xml:space="preserve"> </t>
    </r>
    <r>
      <rPr>
        <sz val="12"/>
        <color theme="1"/>
        <rFont val="新細明體"/>
        <family val="2"/>
        <scheme val="minor"/>
      </rPr>
      <t/>
    </r>
    <phoneticPr fontId="7" type="noConversion"/>
  </si>
  <si>
    <t>總計</t>
    <phoneticPr fontId="16" type="noConversion"/>
  </si>
  <si>
    <t>總計</t>
    <phoneticPr fontId="16" type="noConversion"/>
  </si>
  <si>
    <t>總計</t>
    <phoneticPr fontId="16" type="noConversion"/>
  </si>
  <si>
    <r>
      <rPr>
        <sz val="12"/>
        <rFont val="新細明體"/>
        <family val="1"/>
        <charset val="136"/>
      </rPr>
      <t>不起訴</t>
    </r>
    <r>
      <rPr>
        <sz val="12"/>
        <rFont val="Times New Roman"/>
        <family val="1"/>
      </rPr>
      <t xml:space="preserve"> </t>
    </r>
    <r>
      <rPr>
        <sz val="12"/>
        <color theme="1"/>
        <rFont val="新細明體"/>
        <family val="2"/>
        <scheme val="minor"/>
      </rPr>
      <t/>
    </r>
    <phoneticPr fontId="7" type="noConversion"/>
  </si>
  <si>
    <r>
      <rPr>
        <sz val="12"/>
        <rFont val="新細明體"/>
        <family val="1"/>
        <charset val="136"/>
      </rPr>
      <t>不起訴</t>
    </r>
    <r>
      <rPr>
        <sz val="12"/>
        <rFont val="Times New Roman"/>
        <family val="1"/>
      </rPr>
      <t xml:space="preserve"> </t>
    </r>
    <r>
      <rPr>
        <sz val="12"/>
        <color theme="1"/>
        <rFont val="新細明體"/>
        <family val="2"/>
        <scheme val="minor"/>
      </rPr>
      <t/>
    </r>
    <phoneticPr fontId="7" type="noConversion"/>
  </si>
  <si>
    <r>
      <rPr>
        <sz val="12"/>
        <rFont val="細明體"/>
        <family val="3"/>
        <charset val="136"/>
      </rPr>
      <t>人</t>
    </r>
    <phoneticPr fontId="16" type="noConversion"/>
  </si>
  <si>
    <r>
      <rPr>
        <sz val="12"/>
        <rFont val="新細明體"/>
        <family val="1"/>
        <charset val="136"/>
      </rPr>
      <t>人</t>
    </r>
    <phoneticPr fontId="7" type="noConversion"/>
  </si>
  <si>
    <t>%</t>
    <phoneticPr fontId="7" type="noConversion"/>
  </si>
  <si>
    <r>
      <rPr>
        <sz val="12"/>
        <rFont val="細明體"/>
        <family val="3"/>
        <charset val="136"/>
      </rPr>
      <t>人</t>
    </r>
    <phoneticPr fontId="16" type="noConversion"/>
  </si>
  <si>
    <r>
      <rPr>
        <sz val="12"/>
        <rFont val="新細明體"/>
        <family val="1"/>
        <charset val="136"/>
      </rPr>
      <t>人</t>
    </r>
    <phoneticPr fontId="7" type="noConversion"/>
  </si>
  <si>
    <t>%</t>
    <phoneticPr fontId="7" type="noConversion"/>
  </si>
  <si>
    <r>
      <rPr>
        <sz val="10"/>
        <rFont val="新細明體"/>
        <family val="1"/>
        <charset val="136"/>
      </rPr>
      <t>說</t>
    </r>
    <r>
      <rPr>
        <sz val="10"/>
        <color indexed="9"/>
        <rFont val="新細明體"/>
        <family val="1"/>
        <charset val="136"/>
      </rPr>
      <t>　　</t>
    </r>
    <r>
      <rPr>
        <sz val="10"/>
        <rFont val="新細明體"/>
        <family val="1"/>
        <charset val="136"/>
      </rPr>
      <t>明：不起訴比率</t>
    </r>
    <r>
      <rPr>
        <sz val="10"/>
        <rFont val="Times New Roman"/>
        <family val="1"/>
      </rPr>
      <t>=</t>
    </r>
    <r>
      <rPr>
        <sz val="10"/>
        <rFont val="新細明體"/>
        <family val="1"/>
        <charset val="136"/>
      </rPr>
      <t>不起訴處分人數</t>
    </r>
    <r>
      <rPr>
        <sz val="10"/>
        <rFont val="Times New Roman"/>
        <family val="1"/>
      </rPr>
      <t>/</t>
    </r>
    <r>
      <rPr>
        <sz val="10"/>
        <rFont val="新細明體"/>
        <family val="1"/>
        <charset val="136"/>
      </rPr>
      <t>偵結總人數</t>
    </r>
    <r>
      <rPr>
        <sz val="10"/>
        <rFont val="Times New Roman"/>
        <family val="1"/>
      </rPr>
      <t>×100</t>
    </r>
    <r>
      <rPr>
        <sz val="10"/>
        <rFont val="新細明體"/>
        <family val="1"/>
        <charset val="136"/>
      </rPr>
      <t>。</t>
    </r>
    <phoneticPr fontId="7" type="noConversion"/>
  </si>
  <si>
    <r>
      <rPr>
        <sz val="12"/>
        <rFont val="新細明體"/>
        <family val="1"/>
        <charset val="136"/>
      </rPr>
      <t>不起訴</t>
    </r>
    <r>
      <rPr>
        <sz val="12"/>
        <rFont val="Times New Roman"/>
        <family val="1"/>
      </rPr>
      <t xml:space="preserve"> </t>
    </r>
    <r>
      <rPr>
        <sz val="12"/>
        <color theme="1"/>
        <rFont val="新細明體"/>
        <family val="2"/>
        <scheme val="minor"/>
      </rPr>
      <t/>
    </r>
    <phoneticPr fontId="7" type="noConversion"/>
  </si>
  <si>
    <r>
      <rPr>
        <sz val="12"/>
        <rFont val="新細明體"/>
        <family val="1"/>
        <charset val="136"/>
      </rPr>
      <t>不起訴</t>
    </r>
    <r>
      <rPr>
        <sz val="12"/>
        <rFont val="Times New Roman"/>
        <family val="1"/>
      </rPr>
      <t xml:space="preserve"> </t>
    </r>
    <r>
      <rPr>
        <sz val="12"/>
        <color theme="1"/>
        <rFont val="新細明體"/>
        <family val="2"/>
        <scheme val="minor"/>
      </rPr>
      <t/>
    </r>
    <phoneticPr fontId="7" type="noConversion"/>
  </si>
  <si>
    <r>
      <rPr>
        <sz val="12"/>
        <rFont val="新細明體"/>
        <family val="1"/>
        <charset val="136"/>
      </rPr>
      <t>人</t>
    </r>
    <phoneticPr fontId="7" type="noConversion"/>
  </si>
  <si>
    <t>%</t>
    <phoneticPr fontId="7" type="noConversion"/>
  </si>
  <si>
    <r>
      <rPr>
        <sz val="12"/>
        <rFont val="細明體"/>
        <family val="3"/>
        <charset val="136"/>
      </rPr>
      <t>人</t>
    </r>
    <phoneticPr fontId="16" type="noConversion"/>
  </si>
  <si>
    <r>
      <rPr>
        <sz val="12"/>
        <rFont val="細明體"/>
        <family val="3"/>
        <charset val="136"/>
      </rPr>
      <t>人</t>
    </r>
    <phoneticPr fontId="16" type="noConversion"/>
  </si>
  <si>
    <r>
      <rPr>
        <sz val="12"/>
        <rFont val="新細明體"/>
        <family val="1"/>
        <charset val="136"/>
      </rPr>
      <t>人</t>
    </r>
    <phoneticPr fontId="7" type="noConversion"/>
  </si>
  <si>
    <t>%</t>
    <phoneticPr fontId="7" type="noConversion"/>
  </si>
  <si>
    <r>
      <rPr>
        <sz val="10"/>
        <rFont val="新細明體"/>
        <family val="1"/>
        <charset val="136"/>
      </rPr>
      <t>說　　明：</t>
    </r>
    <r>
      <rPr>
        <sz val="10"/>
        <rFont val="Times New Roman"/>
        <family val="1"/>
      </rPr>
      <t xml:space="preserve">1. </t>
    </r>
    <r>
      <rPr>
        <sz val="10"/>
        <rFont val="新細明體"/>
        <family val="1"/>
        <charset val="136"/>
      </rPr>
      <t>不起訴比率</t>
    </r>
    <r>
      <rPr>
        <sz val="10"/>
        <rFont val="Times New Roman"/>
        <family val="1"/>
      </rPr>
      <t>=</t>
    </r>
    <r>
      <rPr>
        <sz val="10"/>
        <rFont val="新細明體"/>
        <family val="1"/>
        <charset val="136"/>
      </rPr>
      <t>不起訴處分人數</t>
    </r>
    <r>
      <rPr>
        <sz val="10"/>
        <rFont val="Times New Roman"/>
        <family val="1"/>
      </rPr>
      <t>/</t>
    </r>
    <r>
      <rPr>
        <sz val="10"/>
        <rFont val="新細明體"/>
        <family val="1"/>
        <charset val="136"/>
      </rPr>
      <t>偵結總人數</t>
    </r>
    <r>
      <rPr>
        <sz val="10"/>
        <rFont val="Times New Roman"/>
        <family val="1"/>
      </rPr>
      <t>×100</t>
    </r>
    <r>
      <rPr>
        <sz val="10"/>
        <rFont val="新細明體"/>
        <family val="1"/>
        <charset val="136"/>
      </rPr>
      <t>。</t>
    </r>
    <phoneticPr fontId="7" type="noConversion"/>
  </si>
  <si>
    <r>
      <rPr>
        <sz val="10"/>
        <rFont val="新細明體"/>
        <family val="1"/>
        <charset val="136"/>
      </rPr>
      <t>　　　　　</t>
    </r>
    <r>
      <rPr>
        <sz val="10"/>
        <rFont val="Times New Roman"/>
        <family val="1"/>
      </rPr>
      <t xml:space="preserve">2. </t>
    </r>
    <r>
      <rPr>
        <sz val="10"/>
        <rFont val="新細明體"/>
        <family val="1"/>
        <charset val="136"/>
      </rPr>
      <t>兒童及少年性交易防制條例自</t>
    </r>
    <r>
      <rPr>
        <sz val="10"/>
        <rFont val="Times New Roman"/>
        <family val="1"/>
      </rPr>
      <t>106</t>
    </r>
    <r>
      <rPr>
        <sz val="10"/>
        <rFont val="新細明體"/>
        <family val="1"/>
        <charset val="136"/>
      </rPr>
      <t>年</t>
    </r>
    <r>
      <rPr>
        <sz val="10"/>
        <rFont val="Times New Roman"/>
        <family val="1"/>
      </rPr>
      <t>1</t>
    </r>
    <r>
      <rPr>
        <sz val="10"/>
        <rFont val="新細明體"/>
        <family val="1"/>
        <charset val="136"/>
      </rPr>
      <t>月</t>
    </r>
    <r>
      <rPr>
        <sz val="10"/>
        <rFont val="Times New Roman"/>
        <family val="1"/>
      </rPr>
      <t>1</t>
    </r>
    <r>
      <rPr>
        <sz val="10"/>
        <rFont val="新細明體"/>
        <family val="1"/>
        <charset val="136"/>
      </rPr>
      <t>日起名稱修正為兒童及少年性剝削防制條例。</t>
    </r>
    <phoneticPr fontId="7" type="noConversion"/>
  </si>
  <si>
    <t>總計</t>
    <phoneticPr fontId="16" type="noConversion"/>
  </si>
  <si>
    <r>
      <rPr>
        <sz val="12"/>
        <rFont val="新細明體"/>
        <family val="1"/>
        <charset val="136"/>
      </rPr>
      <t>人</t>
    </r>
    <phoneticPr fontId="7" type="noConversion"/>
  </si>
  <si>
    <r>
      <rPr>
        <sz val="12"/>
        <rFont val="新細明體"/>
        <family val="1"/>
        <charset val="136"/>
      </rPr>
      <t>％</t>
    </r>
    <phoneticPr fontId="7" type="noConversion"/>
  </si>
  <si>
    <r>
      <rPr>
        <sz val="12"/>
        <rFont val="新細明體"/>
        <family val="1"/>
        <charset val="136"/>
      </rPr>
      <t>％</t>
    </r>
    <phoneticPr fontId="7" type="noConversion"/>
  </si>
  <si>
    <r>
      <rPr>
        <sz val="12"/>
        <rFont val="新細明體"/>
        <family val="1"/>
        <charset val="136"/>
      </rPr>
      <t>人</t>
    </r>
    <phoneticPr fontId="7" type="noConversion"/>
  </si>
  <si>
    <r>
      <rPr>
        <sz val="12"/>
        <rFont val="新細明體"/>
        <family val="1"/>
        <charset val="136"/>
      </rPr>
      <t>％</t>
    </r>
    <phoneticPr fontId="7" type="noConversion"/>
  </si>
  <si>
    <r>
      <rPr>
        <sz val="12"/>
        <rFont val="新細明體"/>
        <family val="1"/>
        <charset val="136"/>
      </rPr>
      <t>人</t>
    </r>
    <phoneticPr fontId="7" type="noConversion"/>
  </si>
  <si>
    <r>
      <rPr>
        <sz val="12"/>
        <rFont val="新細明體"/>
        <family val="1"/>
        <charset val="136"/>
      </rPr>
      <t>人</t>
    </r>
    <phoneticPr fontId="7" type="noConversion"/>
  </si>
  <si>
    <t>總計</t>
    <phoneticPr fontId="18" type="noConversion"/>
  </si>
  <si>
    <t>其他</t>
    <phoneticPr fontId="18" type="noConversion"/>
  </si>
  <si>
    <r>
      <rPr>
        <sz val="15"/>
        <rFont val="新細明體"/>
        <family val="1"/>
        <charset val="136"/>
      </rPr>
      <t>表</t>
    </r>
    <r>
      <rPr>
        <sz val="15"/>
        <rFont val="Times New Roman"/>
        <family val="1"/>
      </rPr>
      <t xml:space="preserve">2-2-3   </t>
    </r>
    <r>
      <rPr>
        <sz val="15"/>
        <rFont val="新細明體"/>
        <family val="1"/>
        <charset val="136"/>
      </rPr>
      <t>近</t>
    </r>
    <r>
      <rPr>
        <sz val="15"/>
        <rFont val="Times New Roman"/>
        <family val="1"/>
      </rPr>
      <t>10</t>
    </r>
    <r>
      <rPr>
        <sz val="15"/>
        <rFont val="新細明體"/>
        <family val="1"/>
        <charset val="136"/>
      </rPr>
      <t>年地方檢察署執行裁判確定有罪主要罪名（續）</t>
    </r>
    <phoneticPr fontId="7" type="noConversion"/>
  </si>
  <si>
    <t>男性</t>
    <phoneticPr fontId="16" type="noConversion"/>
  </si>
  <si>
    <r>
      <rPr>
        <sz val="12"/>
        <rFont val="新細明體"/>
        <family val="1"/>
        <charset val="136"/>
      </rPr>
      <t>人</t>
    </r>
    <phoneticPr fontId="7" type="noConversion"/>
  </si>
  <si>
    <r>
      <rPr>
        <sz val="12"/>
        <rFont val="新細明體"/>
        <family val="1"/>
        <charset val="136"/>
      </rPr>
      <t>％</t>
    </r>
    <phoneticPr fontId="7" type="noConversion"/>
  </si>
  <si>
    <r>
      <rPr>
        <sz val="12"/>
        <rFont val="新細明體"/>
        <family val="1"/>
        <charset val="136"/>
      </rPr>
      <t>人</t>
    </r>
    <phoneticPr fontId="7" type="noConversion"/>
  </si>
  <si>
    <r>
      <rPr>
        <sz val="12"/>
        <rFont val="新細明體"/>
        <family val="1"/>
        <charset val="136"/>
      </rPr>
      <t>％</t>
    </r>
    <phoneticPr fontId="7" type="noConversion"/>
  </si>
  <si>
    <r>
      <rPr>
        <sz val="12"/>
        <rFont val="新細明體"/>
        <family val="1"/>
        <charset val="136"/>
      </rPr>
      <t>人</t>
    </r>
    <phoneticPr fontId="7" type="noConversion"/>
  </si>
  <si>
    <r>
      <rPr>
        <sz val="12"/>
        <rFont val="新細明體"/>
        <family val="1"/>
        <charset val="136"/>
      </rPr>
      <t>人</t>
    </r>
    <phoneticPr fontId="7" type="noConversion"/>
  </si>
  <si>
    <r>
      <rPr>
        <sz val="12"/>
        <rFont val="新細明體"/>
        <family val="1"/>
        <charset val="136"/>
      </rPr>
      <t>％</t>
    </r>
    <phoneticPr fontId="7" type="noConversion"/>
  </si>
  <si>
    <r>
      <rPr>
        <sz val="12"/>
        <rFont val="新細明體"/>
        <family val="1"/>
        <charset val="136"/>
      </rPr>
      <t>％</t>
    </r>
    <phoneticPr fontId="7" type="noConversion"/>
  </si>
  <si>
    <t>總計</t>
    <phoneticPr fontId="18" type="noConversion"/>
  </si>
  <si>
    <r>
      <rPr>
        <sz val="10"/>
        <rFont val="新細明體"/>
        <family val="1"/>
        <charset val="136"/>
      </rPr>
      <t>資料來源：法務部統計處。</t>
    </r>
    <phoneticPr fontId="7" type="noConversion"/>
  </si>
  <si>
    <t>女性</t>
    <phoneticPr fontId="16" type="noConversion"/>
  </si>
  <si>
    <r>
      <rPr>
        <sz val="12"/>
        <rFont val="新細明體"/>
        <family val="1"/>
        <charset val="136"/>
      </rPr>
      <t>％</t>
    </r>
    <phoneticPr fontId="7" type="noConversion"/>
  </si>
  <si>
    <t>總計</t>
    <phoneticPr fontId="18" type="noConversion"/>
  </si>
  <si>
    <t>其他</t>
    <phoneticPr fontId="18" type="noConversion"/>
  </si>
  <si>
    <t>單位：人</t>
    <phoneticPr fontId="16" type="noConversion"/>
  </si>
  <si>
    <r>
      <rPr>
        <sz val="12"/>
        <rFont val="新細明體"/>
        <family val="1"/>
        <charset val="136"/>
      </rPr>
      <t>計</t>
    </r>
    <phoneticPr fontId="59" type="noConversion"/>
  </si>
  <si>
    <r>
      <rPr>
        <sz val="12"/>
        <rFont val="新細明體"/>
        <family val="1"/>
        <charset val="136"/>
      </rPr>
      <t>男</t>
    </r>
    <phoneticPr fontId="59" type="noConversion"/>
  </si>
  <si>
    <r>
      <rPr>
        <sz val="12"/>
        <rFont val="新細明體"/>
        <family val="1"/>
        <charset val="136"/>
      </rPr>
      <t>女</t>
    </r>
    <phoneticPr fontId="59" type="noConversion"/>
  </si>
  <si>
    <r>
      <rPr>
        <sz val="12"/>
        <rFont val="新細明體"/>
        <family val="1"/>
        <charset val="136"/>
      </rPr>
      <t>女</t>
    </r>
    <phoneticPr fontId="59" type="noConversion"/>
  </si>
  <si>
    <r>
      <rPr>
        <sz val="12"/>
        <rFont val="新細明體"/>
        <family val="1"/>
        <charset val="136"/>
      </rPr>
      <t>計</t>
    </r>
    <phoneticPr fontId="59" type="noConversion"/>
  </si>
  <si>
    <r>
      <rPr>
        <sz val="12"/>
        <rFont val="新細明體"/>
        <family val="1"/>
        <charset val="136"/>
      </rPr>
      <t>男</t>
    </r>
    <phoneticPr fontId="59" type="noConversion"/>
  </si>
  <si>
    <r>
      <rPr>
        <sz val="12"/>
        <rFont val="新細明體"/>
        <family val="1"/>
        <charset val="136"/>
      </rPr>
      <t>女</t>
    </r>
    <phoneticPr fontId="59" type="noConversion"/>
  </si>
  <si>
    <r>
      <rPr>
        <sz val="12"/>
        <rFont val="新細明體"/>
        <family val="1"/>
        <charset val="136"/>
      </rPr>
      <t>男</t>
    </r>
    <phoneticPr fontId="59" type="noConversion"/>
  </si>
  <si>
    <t>總計</t>
    <phoneticPr fontId="18" type="noConversion"/>
  </si>
  <si>
    <t>毒品危害防制條例</t>
    <phoneticPr fontId="7" type="noConversion"/>
  </si>
  <si>
    <t>施用</t>
    <phoneticPr fontId="7" type="noConversion"/>
  </si>
  <si>
    <t>暴力犯罪</t>
    <phoneticPr fontId="18" type="noConversion"/>
  </si>
  <si>
    <t>總計</t>
    <phoneticPr fontId="7" type="noConversion"/>
  </si>
  <si>
    <t>槍砲彈藥刀械管制條例</t>
    <phoneticPr fontId="7" type="noConversion"/>
  </si>
  <si>
    <t>其他妨害性自主罪</t>
    <phoneticPr fontId="7" type="noConversion"/>
  </si>
  <si>
    <t>兒童及少年性剝削防制條例</t>
  </si>
  <si>
    <t>妨害風化罪</t>
  </si>
  <si>
    <t>賭博罪</t>
  </si>
  <si>
    <t>違反商標法</t>
    <phoneticPr fontId="7" type="noConversion"/>
  </si>
  <si>
    <t>違反著作權法</t>
    <phoneticPr fontId="7" type="noConversion"/>
  </si>
  <si>
    <t>其他</t>
    <phoneticPr fontId="7" type="noConversion"/>
  </si>
  <si>
    <t>資料來源：法務部統計處。</t>
    <phoneticPr fontId="16" type="noConversion"/>
  </si>
  <si>
    <t>傷害罪</t>
    <phoneticPr fontId="7" type="noConversion"/>
  </si>
  <si>
    <t>過失致死</t>
    <phoneticPr fontId="7" type="noConversion"/>
  </si>
  <si>
    <t>14以上18歲未滿</t>
  </si>
  <si>
    <t>18以上24歲未滿</t>
  </si>
  <si>
    <t>24以上30歲未滿</t>
  </si>
  <si>
    <t>30以上40歲未滿</t>
  </si>
  <si>
    <t>40以上50歲未滿</t>
  </si>
  <si>
    <t>50以上60歲未滿</t>
  </si>
  <si>
    <t>60以上70歲未滿</t>
  </si>
  <si>
    <t>70以上80歲未滿</t>
  </si>
  <si>
    <t>說　　明：1. 收容在監獄之受保安處分人含監護、禁戒及強制治療受處分人。
　　　　　2. 依「法務部指定各監獄收容受刑人類別、容額、指揮執行基準表」，核定容額計算標準為0.7坪/人。</t>
    <phoneticPr fontId="7" type="noConversion"/>
  </si>
  <si>
    <r>
      <rPr>
        <sz val="15"/>
        <rFont val="新細明體"/>
        <family val="1"/>
        <charset val="136"/>
      </rPr>
      <t>表</t>
    </r>
    <r>
      <rPr>
        <sz val="15"/>
        <rFont val="Times New Roman"/>
        <family val="1"/>
      </rPr>
      <t xml:space="preserve">2-1-2   </t>
    </r>
    <r>
      <rPr>
        <sz val="15"/>
        <rFont val="新細明體"/>
        <family val="1"/>
        <charset val="136"/>
      </rPr>
      <t>近</t>
    </r>
    <r>
      <rPr>
        <sz val="15"/>
        <rFont val="Times New Roman"/>
        <family val="1"/>
      </rPr>
      <t>10</t>
    </r>
    <r>
      <rPr>
        <sz val="15"/>
        <rFont val="新細明體"/>
        <family val="1"/>
        <charset val="136"/>
      </rPr>
      <t>年地方檢察署新收自動檢舉案件數</t>
    </r>
    <phoneticPr fontId="7" type="noConversion"/>
  </si>
  <si>
    <r>
      <rPr>
        <sz val="15"/>
        <rFont val="新細明體"/>
        <family val="1"/>
        <charset val="136"/>
      </rPr>
      <t>表</t>
    </r>
    <r>
      <rPr>
        <sz val="15"/>
        <rFont val="Times New Roman"/>
        <family val="1"/>
      </rPr>
      <t>2-1-3</t>
    </r>
    <r>
      <rPr>
        <sz val="15"/>
        <rFont val="新細明體"/>
        <family val="1"/>
        <charset val="136"/>
      </rPr>
      <t>　近</t>
    </r>
    <r>
      <rPr>
        <sz val="15"/>
        <rFont val="Times New Roman"/>
        <family val="1"/>
      </rPr>
      <t>5</t>
    </r>
    <r>
      <rPr>
        <sz val="15"/>
        <rFont val="新細明體"/>
        <family val="1"/>
        <charset val="136"/>
      </rPr>
      <t>年地方檢察署新收自動檢舉案件主要罪名</t>
    </r>
    <phoneticPr fontId="7" type="noConversion"/>
  </si>
  <si>
    <r>
      <rPr>
        <sz val="15"/>
        <rFont val="新細明體"/>
        <family val="1"/>
        <charset val="136"/>
      </rPr>
      <t>表</t>
    </r>
    <r>
      <rPr>
        <sz val="15"/>
        <rFont val="Times New Roman"/>
        <family val="1"/>
      </rPr>
      <t xml:space="preserve">2-1-5   </t>
    </r>
    <r>
      <rPr>
        <sz val="15"/>
        <rFont val="新細明體"/>
        <family val="1"/>
        <charset val="136"/>
      </rPr>
      <t>近</t>
    </r>
    <r>
      <rPr>
        <sz val="15"/>
        <rFont val="Times New Roman"/>
        <family val="1"/>
      </rPr>
      <t>5</t>
    </r>
    <r>
      <rPr>
        <sz val="15"/>
        <rFont val="新細明體"/>
        <family val="1"/>
        <charset val="136"/>
      </rPr>
      <t>年地方檢察署新收偵查普通刑法案件主要罪名</t>
    </r>
    <phoneticPr fontId="7" type="noConversion"/>
  </si>
  <si>
    <r>
      <rPr>
        <sz val="15"/>
        <rFont val="新細明體"/>
        <family val="1"/>
        <charset val="136"/>
      </rPr>
      <t>表</t>
    </r>
    <r>
      <rPr>
        <sz val="15"/>
        <rFont val="Times New Roman"/>
        <family val="1"/>
      </rPr>
      <t xml:space="preserve">2-1-6   </t>
    </r>
    <r>
      <rPr>
        <sz val="15"/>
        <rFont val="新細明體"/>
        <family val="1"/>
        <charset val="136"/>
      </rPr>
      <t>近</t>
    </r>
    <r>
      <rPr>
        <sz val="15"/>
        <rFont val="Times New Roman"/>
        <family val="1"/>
      </rPr>
      <t>5</t>
    </r>
    <r>
      <rPr>
        <sz val="15"/>
        <rFont val="新細明體"/>
        <family val="1"/>
        <charset val="136"/>
      </rPr>
      <t>年地方檢察署新收偵查特別刑法案件主要罪名</t>
    </r>
    <phoneticPr fontId="18" type="noConversion"/>
  </si>
  <si>
    <r>
      <rPr>
        <sz val="15"/>
        <rFont val="新細明體"/>
        <family val="1"/>
        <charset val="136"/>
      </rPr>
      <t>表</t>
    </r>
    <r>
      <rPr>
        <sz val="15"/>
        <rFont val="Times New Roman"/>
        <family val="1"/>
      </rPr>
      <t xml:space="preserve">2-1-10   </t>
    </r>
    <r>
      <rPr>
        <sz val="15"/>
        <rFont val="新細明體"/>
        <family val="1"/>
        <charset val="136"/>
      </rPr>
      <t>近</t>
    </r>
    <r>
      <rPr>
        <sz val="15"/>
        <rFont val="Times New Roman"/>
        <family val="1"/>
      </rPr>
      <t>5</t>
    </r>
    <r>
      <rPr>
        <sz val="15"/>
        <rFont val="新細明體"/>
        <family val="1"/>
        <charset val="136"/>
      </rPr>
      <t>年地方檢察署偵結起訴特別刑法犯罪人數主要罪名</t>
    </r>
    <phoneticPr fontId="7" type="noConversion"/>
  </si>
  <si>
    <r>
      <rPr>
        <sz val="15"/>
        <rFont val="新細明體"/>
        <family val="1"/>
        <charset val="136"/>
      </rPr>
      <t>表</t>
    </r>
    <r>
      <rPr>
        <sz val="15"/>
        <rFont val="Times New Roman"/>
        <family val="1"/>
      </rPr>
      <t xml:space="preserve">2-1-11  </t>
    </r>
    <r>
      <rPr>
        <sz val="15"/>
        <rFont val="新細明體"/>
        <family val="1"/>
        <charset val="136"/>
      </rPr>
      <t>近</t>
    </r>
    <r>
      <rPr>
        <sz val="15"/>
        <rFont val="Times New Roman"/>
        <family val="1"/>
      </rPr>
      <t>10</t>
    </r>
    <r>
      <rPr>
        <sz val="15"/>
        <rFont val="新細明體"/>
        <family val="1"/>
        <charset val="136"/>
      </rPr>
      <t>年地方檢察署刑事案件偵查終結不起訴處分比率</t>
    </r>
    <phoneticPr fontId="7" type="noConversion"/>
  </si>
  <si>
    <r>
      <rPr>
        <sz val="15"/>
        <rFont val="新細明體"/>
        <family val="1"/>
        <charset val="136"/>
      </rPr>
      <t>表</t>
    </r>
    <r>
      <rPr>
        <sz val="15"/>
        <rFont val="Times New Roman"/>
        <family val="1"/>
      </rPr>
      <t xml:space="preserve">2-1-12   </t>
    </r>
    <r>
      <rPr>
        <sz val="15"/>
        <rFont val="新細明體"/>
        <family val="1"/>
        <charset val="136"/>
      </rPr>
      <t>近</t>
    </r>
    <r>
      <rPr>
        <sz val="15"/>
        <rFont val="Times New Roman"/>
        <family val="1"/>
      </rPr>
      <t>5</t>
    </r>
    <r>
      <rPr>
        <sz val="15"/>
        <rFont val="新細明體"/>
        <family val="1"/>
        <charset val="136"/>
      </rPr>
      <t>年地方檢察署偵結不起訴處分普通刑法犯罪人數主要罪名</t>
    </r>
    <phoneticPr fontId="7" type="noConversion"/>
  </si>
  <si>
    <r>
      <rPr>
        <sz val="15"/>
        <rFont val="新細明體"/>
        <family val="1"/>
        <charset val="136"/>
      </rPr>
      <t>表</t>
    </r>
    <r>
      <rPr>
        <sz val="15"/>
        <rFont val="Times New Roman"/>
        <family val="1"/>
      </rPr>
      <t xml:space="preserve">2-1-14   </t>
    </r>
    <r>
      <rPr>
        <sz val="15"/>
        <rFont val="新細明體"/>
        <family val="1"/>
        <charset val="136"/>
      </rPr>
      <t>近</t>
    </r>
    <r>
      <rPr>
        <sz val="15"/>
        <rFont val="Times New Roman"/>
        <family val="1"/>
      </rPr>
      <t>10</t>
    </r>
    <r>
      <rPr>
        <sz val="15"/>
        <rFont val="新細明體"/>
        <family val="1"/>
        <charset val="136"/>
      </rPr>
      <t>年地方檢察署偵查終結依職權不起訴處分比率</t>
    </r>
    <phoneticPr fontId="7" type="noConversion"/>
  </si>
  <si>
    <r>
      <rPr>
        <sz val="15"/>
        <rFont val="新細明體"/>
        <family val="1"/>
        <charset val="136"/>
      </rPr>
      <t>表</t>
    </r>
    <r>
      <rPr>
        <sz val="15"/>
        <rFont val="Times New Roman"/>
        <family val="1"/>
      </rPr>
      <t xml:space="preserve">2-1-16    </t>
    </r>
    <r>
      <rPr>
        <sz val="15"/>
        <rFont val="新細明體"/>
        <family val="1"/>
        <charset val="136"/>
      </rPr>
      <t>近</t>
    </r>
    <r>
      <rPr>
        <sz val="15"/>
        <rFont val="Times New Roman"/>
        <family val="1"/>
      </rPr>
      <t>10</t>
    </r>
    <r>
      <rPr>
        <sz val="15"/>
        <rFont val="新細明體"/>
        <family val="1"/>
        <charset val="136"/>
      </rPr>
      <t>年地方檢察署檢察官命被告於緩起訴期間應遵守或履行多款事項</t>
    </r>
    <phoneticPr fontId="7" type="noConversion"/>
  </si>
  <si>
    <r>
      <rPr>
        <sz val="15"/>
        <rFont val="新細明體"/>
        <family val="1"/>
        <charset val="136"/>
      </rPr>
      <t>表</t>
    </r>
    <r>
      <rPr>
        <sz val="15"/>
        <rFont val="Times New Roman"/>
        <family val="1"/>
      </rPr>
      <t xml:space="preserve">2-1-18    </t>
    </r>
    <r>
      <rPr>
        <sz val="15"/>
        <rFont val="新細明體"/>
        <family val="1"/>
        <charset val="136"/>
      </rPr>
      <t>近</t>
    </r>
    <r>
      <rPr>
        <sz val="15"/>
        <rFont val="Times New Roman"/>
        <family val="1"/>
      </rPr>
      <t>10</t>
    </r>
    <r>
      <rPr>
        <sz val="15"/>
        <rFont val="新細明體"/>
        <family val="1"/>
        <charset val="136"/>
      </rPr>
      <t>年地方檢察署偵查案件得再議件數及聲請再議件數</t>
    </r>
    <phoneticPr fontId="7" type="noConversion"/>
  </si>
  <si>
    <r>
      <t xml:space="preserve">     </t>
    </r>
    <r>
      <rPr>
        <sz val="15"/>
        <rFont val="新細明體"/>
        <family val="1"/>
        <charset val="136"/>
      </rPr>
      <t>表</t>
    </r>
    <r>
      <rPr>
        <sz val="15"/>
        <rFont val="Times New Roman"/>
        <family val="1"/>
      </rPr>
      <t xml:space="preserve">2-1-20    </t>
    </r>
    <r>
      <rPr>
        <sz val="15"/>
        <rFont val="新細明體"/>
        <family val="1"/>
        <charset val="136"/>
      </rPr>
      <t>近</t>
    </r>
    <r>
      <rPr>
        <sz val="15"/>
        <rFont val="Times New Roman"/>
        <family val="1"/>
      </rPr>
      <t>10</t>
    </r>
    <r>
      <rPr>
        <sz val="15"/>
        <rFont val="新細明體"/>
        <family val="1"/>
        <charset val="136"/>
      </rPr>
      <t>年最高檢察署辦理非常上訴案件收結情形</t>
    </r>
    <r>
      <rPr>
        <sz val="15"/>
        <rFont val="Times New Roman"/>
        <family val="1"/>
      </rPr>
      <t xml:space="preserve"> </t>
    </r>
    <phoneticPr fontId="7" type="noConversion"/>
  </si>
  <si>
    <r>
      <rPr>
        <sz val="15"/>
        <rFont val="新細明體"/>
        <family val="1"/>
        <charset val="136"/>
      </rPr>
      <t>表</t>
    </r>
    <r>
      <rPr>
        <sz val="15"/>
        <rFont val="Times New Roman"/>
        <family val="1"/>
      </rPr>
      <t xml:space="preserve">2-1-21    </t>
    </r>
    <r>
      <rPr>
        <sz val="15"/>
        <rFont val="新細明體"/>
        <family val="1"/>
        <charset val="136"/>
      </rPr>
      <t>近</t>
    </r>
    <r>
      <rPr>
        <sz val="15"/>
        <rFont val="Times New Roman"/>
        <family val="1"/>
      </rPr>
      <t>10</t>
    </r>
    <r>
      <rPr>
        <sz val="15"/>
        <rFont val="新細明體"/>
        <family val="1"/>
        <charset val="136"/>
      </rPr>
      <t>年最高檢察署非常上訴案件主要終結罪名</t>
    </r>
    <phoneticPr fontId="7" type="noConversion"/>
  </si>
  <si>
    <r>
      <rPr>
        <sz val="15"/>
        <rFont val="新細明體"/>
        <family val="1"/>
        <charset val="136"/>
      </rPr>
      <t>表</t>
    </r>
    <r>
      <rPr>
        <sz val="15"/>
        <rFont val="Times New Roman"/>
        <family val="1"/>
      </rPr>
      <t xml:space="preserve">2-1-22   </t>
    </r>
    <r>
      <rPr>
        <sz val="15"/>
        <rFont val="新細明體"/>
        <family val="1"/>
        <charset val="136"/>
      </rPr>
      <t>近</t>
    </r>
    <r>
      <rPr>
        <sz val="15"/>
        <rFont val="Times New Roman"/>
        <family val="1"/>
      </rPr>
      <t>3</t>
    </r>
    <r>
      <rPr>
        <sz val="15"/>
        <rFont val="新細明體"/>
        <family val="1"/>
        <charset val="136"/>
      </rPr>
      <t>年地方檢察署偵查終結重大刑事案件經過時間</t>
    </r>
    <phoneticPr fontId="7" type="noConversion"/>
  </si>
  <si>
    <r>
      <rPr>
        <sz val="15"/>
        <rFont val="新細明體"/>
        <family val="1"/>
        <charset val="136"/>
      </rPr>
      <t>表</t>
    </r>
    <r>
      <rPr>
        <sz val="15"/>
        <rFont val="Times New Roman"/>
        <family val="1"/>
      </rPr>
      <t>2-1-23</t>
    </r>
    <r>
      <rPr>
        <sz val="15"/>
        <rFont val="新細明體"/>
        <family val="1"/>
        <charset val="136"/>
      </rPr>
      <t>　近</t>
    </r>
    <r>
      <rPr>
        <sz val="15"/>
        <rFont val="Times New Roman"/>
        <family val="1"/>
      </rPr>
      <t>3</t>
    </r>
    <r>
      <rPr>
        <sz val="15"/>
        <rFont val="新細明體"/>
        <family val="1"/>
        <charset val="136"/>
      </rPr>
      <t>年地方檢察署執行重大刑事案件裁判確定科刑罪名</t>
    </r>
    <phoneticPr fontId="7" type="noConversion"/>
  </si>
  <si>
    <r>
      <rPr>
        <sz val="15"/>
        <rFont val="新細明體"/>
        <family val="1"/>
        <charset val="136"/>
      </rPr>
      <t>表</t>
    </r>
    <r>
      <rPr>
        <sz val="15"/>
        <rFont val="Times New Roman"/>
        <family val="1"/>
      </rPr>
      <t xml:space="preserve">2-1-24 </t>
    </r>
    <r>
      <rPr>
        <sz val="15"/>
        <rFont val="新細明體"/>
        <family val="1"/>
        <charset val="136"/>
      </rPr>
      <t>　近</t>
    </r>
    <r>
      <rPr>
        <sz val="15"/>
        <rFont val="Times New Roman"/>
        <family val="1"/>
      </rPr>
      <t>5</t>
    </r>
    <r>
      <rPr>
        <sz val="15"/>
        <rFont val="新細明體"/>
        <family val="1"/>
        <charset val="136"/>
      </rPr>
      <t>年地方檢察署辦理偵查案件之平均天數、羈押率與定罪率</t>
    </r>
    <phoneticPr fontId="7" type="noConversion"/>
  </si>
  <si>
    <r>
      <rPr>
        <sz val="15"/>
        <rFont val="新細明體"/>
        <family val="1"/>
        <charset val="136"/>
      </rPr>
      <t>表</t>
    </r>
    <r>
      <rPr>
        <sz val="15"/>
        <rFont val="Times New Roman"/>
        <family val="1"/>
      </rPr>
      <t xml:space="preserve">2-2-1   </t>
    </r>
    <r>
      <rPr>
        <sz val="15"/>
        <rFont val="新細明體"/>
        <family val="1"/>
        <charset val="136"/>
      </rPr>
      <t>近</t>
    </r>
    <r>
      <rPr>
        <sz val="15"/>
        <rFont val="Times New Roman"/>
        <family val="1"/>
      </rPr>
      <t>10</t>
    </r>
    <r>
      <rPr>
        <sz val="15"/>
        <rFont val="新細明體"/>
        <family val="1"/>
        <charset val="136"/>
      </rPr>
      <t>年地方檢察署偵查案件起訴後裁判確定結果</t>
    </r>
    <phoneticPr fontId="7" type="noConversion"/>
  </si>
  <si>
    <r>
      <rPr>
        <sz val="15"/>
        <rFont val="新細明體"/>
        <family val="1"/>
        <charset val="136"/>
      </rPr>
      <t>表</t>
    </r>
    <r>
      <rPr>
        <sz val="15"/>
        <rFont val="Times New Roman"/>
        <family val="1"/>
      </rPr>
      <t xml:space="preserve">2-2-5    </t>
    </r>
    <r>
      <rPr>
        <sz val="15"/>
        <rFont val="新細明體"/>
        <family val="1"/>
        <charset val="136"/>
      </rPr>
      <t>近</t>
    </r>
    <r>
      <rPr>
        <sz val="15"/>
        <rFont val="Times New Roman"/>
        <family val="1"/>
      </rPr>
      <t>10</t>
    </r>
    <r>
      <rPr>
        <sz val="15"/>
        <rFont val="新細明體"/>
        <family val="1"/>
        <charset val="136"/>
      </rPr>
      <t>年地方檢察署執行裁判確定有罪者之性別與教育程度</t>
    </r>
    <phoneticPr fontId="7" type="noConversion"/>
  </si>
  <si>
    <r>
      <rPr>
        <sz val="16"/>
        <rFont val="新細明體"/>
        <family val="1"/>
        <charset val="136"/>
      </rPr>
      <t>表</t>
    </r>
    <r>
      <rPr>
        <sz val="16"/>
        <rFont val="Times New Roman"/>
        <family val="1"/>
      </rPr>
      <t>2-2-6</t>
    </r>
    <r>
      <rPr>
        <sz val="16"/>
        <rFont val="新細明體"/>
        <family val="1"/>
        <charset val="136"/>
      </rPr>
      <t>　近</t>
    </r>
    <r>
      <rPr>
        <sz val="16"/>
        <rFont val="Times New Roman"/>
        <family val="1"/>
      </rPr>
      <t>10</t>
    </r>
    <r>
      <rPr>
        <sz val="16"/>
        <rFont val="新細明體"/>
        <family val="1"/>
        <charset val="136"/>
      </rPr>
      <t>年地方檢察署辦理認罪協商案件統計</t>
    </r>
    <phoneticPr fontId="7" type="noConversion"/>
  </si>
  <si>
    <r>
      <rPr>
        <sz val="15"/>
        <rFont val="新細明體"/>
        <family val="1"/>
        <charset val="136"/>
      </rPr>
      <t>表</t>
    </r>
    <r>
      <rPr>
        <sz val="15"/>
        <rFont val="Times New Roman"/>
        <family val="1"/>
      </rPr>
      <t xml:space="preserve">2-2-7   </t>
    </r>
    <r>
      <rPr>
        <sz val="15"/>
        <rFont val="新細明體"/>
        <family val="1"/>
        <charset val="136"/>
      </rPr>
      <t>近</t>
    </r>
    <r>
      <rPr>
        <sz val="15"/>
        <rFont val="Times New Roman"/>
        <family val="1"/>
      </rPr>
      <t>10</t>
    </r>
    <r>
      <rPr>
        <sz val="15"/>
        <rFont val="新細明體"/>
        <family val="1"/>
        <charset val="136"/>
      </rPr>
      <t>年地方檢察署執行裁判確定案件中宣告緩刑人數及緩刑期間</t>
    </r>
    <phoneticPr fontId="7" type="noConversion"/>
  </si>
  <si>
    <r>
      <rPr>
        <sz val="15"/>
        <rFont val="新細明體"/>
        <family val="1"/>
        <charset val="136"/>
      </rPr>
      <t>表</t>
    </r>
    <r>
      <rPr>
        <sz val="15"/>
        <rFont val="Times New Roman"/>
        <family val="1"/>
      </rPr>
      <t>2-2-8</t>
    </r>
    <r>
      <rPr>
        <sz val="15"/>
        <rFont val="新細明體"/>
        <family val="1"/>
        <charset val="136"/>
      </rPr>
      <t>　近</t>
    </r>
    <r>
      <rPr>
        <sz val="15"/>
        <rFont val="Times New Roman"/>
        <family val="1"/>
      </rPr>
      <t>10</t>
    </r>
    <r>
      <rPr>
        <sz val="15"/>
        <rFont val="新細明體"/>
        <family val="1"/>
        <charset val="136"/>
      </rPr>
      <t>年地方檢察署執行裁判確定案件中受緩刑宣告者之原判決刑名</t>
    </r>
    <phoneticPr fontId="7" type="noConversion"/>
  </si>
  <si>
    <r>
      <t xml:space="preserve">  </t>
    </r>
    <r>
      <rPr>
        <sz val="15"/>
        <rFont val="新細明體"/>
        <family val="1"/>
        <charset val="136"/>
      </rPr>
      <t>表</t>
    </r>
    <r>
      <rPr>
        <sz val="15"/>
        <rFont val="Times New Roman"/>
        <family val="1"/>
      </rPr>
      <t xml:space="preserve">2-2-9   </t>
    </r>
    <r>
      <rPr>
        <sz val="15"/>
        <rFont val="新細明體"/>
        <family val="1"/>
        <charset val="136"/>
      </rPr>
      <t>近</t>
    </r>
    <r>
      <rPr>
        <sz val="15"/>
        <rFont val="Times New Roman"/>
        <family val="1"/>
      </rPr>
      <t>10</t>
    </r>
    <r>
      <rPr>
        <sz val="15"/>
        <rFont val="新細明體"/>
        <family val="1"/>
        <charset val="136"/>
      </rPr>
      <t>年地方檢察署執行裁判確定案件中受緩刑宣告人數及撤銷緩刑原因</t>
    </r>
    <phoneticPr fontId="7" type="noConversion"/>
  </si>
  <si>
    <r>
      <rPr>
        <sz val="15"/>
        <rFont val="新細明體"/>
        <family val="1"/>
        <charset val="136"/>
      </rPr>
      <t>表</t>
    </r>
    <r>
      <rPr>
        <sz val="15"/>
        <rFont val="Times New Roman"/>
        <family val="1"/>
      </rPr>
      <t>2-2-10</t>
    </r>
    <r>
      <rPr>
        <sz val="15"/>
        <rFont val="新細明體"/>
        <family val="1"/>
        <charset val="136"/>
      </rPr>
      <t>　近</t>
    </r>
    <r>
      <rPr>
        <sz val="15"/>
        <rFont val="Times New Roman"/>
        <family val="1"/>
      </rPr>
      <t>10</t>
    </r>
    <r>
      <rPr>
        <sz val="15"/>
        <rFont val="新細明體"/>
        <family val="1"/>
        <charset val="136"/>
      </rPr>
      <t>年地方檢察署執行裁判確定情形</t>
    </r>
    <phoneticPr fontId="52" type="noConversion"/>
  </si>
  <si>
    <r>
      <rPr>
        <sz val="15"/>
        <rFont val="新細明體"/>
        <family val="1"/>
        <charset val="136"/>
      </rPr>
      <t>表</t>
    </r>
    <r>
      <rPr>
        <sz val="15"/>
        <rFont val="Times New Roman"/>
        <family val="1"/>
      </rPr>
      <t xml:space="preserve">2-3-3   </t>
    </r>
    <r>
      <rPr>
        <sz val="15"/>
        <rFont val="新細明體"/>
        <family val="1"/>
        <charset val="136"/>
      </rPr>
      <t>近</t>
    </r>
    <r>
      <rPr>
        <sz val="15"/>
        <rFont val="Times New Roman"/>
        <family val="1"/>
      </rPr>
      <t>5</t>
    </r>
    <r>
      <rPr>
        <sz val="15"/>
        <rFont val="新細明體"/>
        <family val="1"/>
        <charset val="136"/>
      </rPr>
      <t>年地方檢察署已執行有期徒刑刑名</t>
    </r>
    <phoneticPr fontId="7" type="noConversion"/>
  </si>
  <si>
    <r>
      <rPr>
        <sz val="15"/>
        <rFont val="新細明體"/>
        <family val="1"/>
        <charset val="136"/>
      </rPr>
      <t>表</t>
    </r>
    <r>
      <rPr>
        <sz val="15"/>
        <rFont val="Times New Roman"/>
        <family val="1"/>
      </rPr>
      <t>2-4-1</t>
    </r>
    <r>
      <rPr>
        <sz val="15"/>
        <rFont val="新細明體"/>
        <family val="1"/>
        <charset val="136"/>
      </rPr>
      <t>　近</t>
    </r>
    <r>
      <rPr>
        <sz val="15"/>
        <rFont val="Times New Roman"/>
        <family val="1"/>
      </rPr>
      <t>10</t>
    </r>
    <r>
      <rPr>
        <sz val="15"/>
        <rFont val="新細明體"/>
        <family val="1"/>
        <charset val="136"/>
      </rPr>
      <t>年矯正機關收容人數</t>
    </r>
    <phoneticPr fontId="7" type="noConversion"/>
  </si>
  <si>
    <r>
      <rPr>
        <sz val="15"/>
        <rFont val="新細明體"/>
        <family val="1"/>
        <charset val="136"/>
      </rPr>
      <t>表</t>
    </r>
    <r>
      <rPr>
        <sz val="15"/>
        <rFont val="Times New Roman"/>
        <family val="1"/>
      </rPr>
      <t>2-4-2</t>
    </r>
    <r>
      <rPr>
        <sz val="15"/>
        <rFont val="新細明體"/>
        <family val="1"/>
        <charset val="136"/>
      </rPr>
      <t>　近</t>
    </r>
    <r>
      <rPr>
        <sz val="15"/>
        <rFont val="Times New Roman"/>
        <family val="1"/>
      </rPr>
      <t>10</t>
    </r>
    <r>
      <rPr>
        <sz val="15"/>
        <rFont val="新細明體"/>
        <family val="1"/>
        <charset val="136"/>
      </rPr>
      <t>年監獄新入監受刑人人數</t>
    </r>
    <phoneticPr fontId="7" type="noConversion"/>
  </si>
  <si>
    <r>
      <rPr>
        <sz val="15"/>
        <rFont val="新細明體"/>
        <family val="1"/>
        <charset val="136"/>
      </rPr>
      <t>表</t>
    </r>
    <r>
      <rPr>
        <sz val="15"/>
        <rFont val="Times New Roman"/>
        <family val="1"/>
      </rPr>
      <t>2-4-5</t>
    </r>
    <r>
      <rPr>
        <sz val="15"/>
        <rFont val="新細明體"/>
        <family val="1"/>
        <charset val="136"/>
      </rPr>
      <t>　近</t>
    </r>
    <r>
      <rPr>
        <sz val="15"/>
        <rFont val="Times New Roman"/>
        <family val="1"/>
      </rPr>
      <t>5</t>
    </r>
    <r>
      <rPr>
        <sz val="15"/>
        <rFont val="新細明體"/>
        <family val="1"/>
        <charset val="136"/>
      </rPr>
      <t>年監獄新入監受刑人前十大罪名</t>
    </r>
    <phoneticPr fontId="7" type="noConversion"/>
  </si>
  <si>
    <r>
      <rPr>
        <sz val="15"/>
        <rFont val="細明體"/>
        <family val="3"/>
        <charset val="136"/>
      </rPr>
      <t>表</t>
    </r>
    <r>
      <rPr>
        <sz val="15"/>
        <rFont val="Times New Roman"/>
        <family val="1"/>
      </rPr>
      <t>2-4-6</t>
    </r>
    <r>
      <rPr>
        <sz val="15"/>
        <rFont val="細明體"/>
        <family val="3"/>
        <charset val="136"/>
      </rPr>
      <t>　近</t>
    </r>
    <r>
      <rPr>
        <sz val="15"/>
        <rFont val="Times New Roman"/>
        <family val="1"/>
      </rPr>
      <t>5</t>
    </r>
    <r>
      <rPr>
        <sz val="15"/>
        <rFont val="細明體"/>
        <family val="3"/>
        <charset val="136"/>
      </rPr>
      <t>年監獄新入監受刑人罪名</t>
    </r>
    <phoneticPr fontId="18" type="noConversion"/>
  </si>
  <si>
    <r>
      <rPr>
        <sz val="15"/>
        <rFont val="新細明體"/>
        <family val="1"/>
        <charset val="136"/>
      </rPr>
      <t>表</t>
    </r>
    <r>
      <rPr>
        <sz val="15"/>
        <rFont val="Times New Roman"/>
        <family val="1"/>
      </rPr>
      <t>2-4-7</t>
    </r>
    <r>
      <rPr>
        <sz val="15"/>
        <rFont val="新細明體"/>
        <family val="1"/>
        <charset val="136"/>
      </rPr>
      <t>　近</t>
    </r>
    <r>
      <rPr>
        <sz val="15"/>
        <rFont val="Times New Roman"/>
        <family val="1"/>
      </rPr>
      <t>5</t>
    </r>
    <r>
      <rPr>
        <sz val="15"/>
        <rFont val="新細明體"/>
        <family val="1"/>
        <charset val="136"/>
      </rPr>
      <t>年監獄新入監、在監受刑人刑名</t>
    </r>
    <phoneticPr fontId="7" type="noConversion"/>
  </si>
  <si>
    <r>
      <rPr>
        <sz val="14"/>
        <rFont val="新細明體"/>
        <family val="1"/>
        <charset val="136"/>
      </rPr>
      <t>表</t>
    </r>
    <r>
      <rPr>
        <sz val="14"/>
        <rFont val="Times New Roman"/>
        <family val="1"/>
      </rPr>
      <t>2-4-8</t>
    </r>
    <r>
      <rPr>
        <sz val="14"/>
        <rFont val="新細明體"/>
        <family val="1"/>
        <charset val="136"/>
      </rPr>
      <t>　近</t>
    </r>
    <r>
      <rPr>
        <sz val="14"/>
        <rFont val="Times New Roman"/>
        <family val="1"/>
      </rPr>
      <t>10</t>
    </r>
    <r>
      <rPr>
        <sz val="14"/>
        <rFont val="新細明體"/>
        <family val="1"/>
        <charset val="136"/>
      </rPr>
      <t>年監獄辦理假釋情形</t>
    </r>
    <phoneticPr fontId="7" type="noConversion"/>
  </si>
  <si>
    <r>
      <rPr>
        <sz val="15"/>
        <rFont val="新細明體"/>
        <family val="1"/>
        <charset val="136"/>
      </rPr>
      <t>表</t>
    </r>
    <r>
      <rPr>
        <sz val="15"/>
        <rFont val="Times New Roman"/>
        <family val="1"/>
      </rPr>
      <t xml:space="preserve"> 2-4-12</t>
    </r>
    <r>
      <rPr>
        <sz val="15"/>
        <rFont val="新細明體"/>
        <family val="1"/>
        <charset val="136"/>
      </rPr>
      <t>　近</t>
    </r>
    <r>
      <rPr>
        <sz val="15"/>
        <rFont val="Times New Roman"/>
        <family val="1"/>
      </rPr>
      <t>10</t>
    </r>
    <r>
      <rPr>
        <sz val="15"/>
        <rFont val="新細明體"/>
        <family val="1"/>
        <charset val="136"/>
      </rPr>
      <t>年新入所受觀察勒戒人數</t>
    </r>
    <phoneticPr fontId="45" type="noConversion"/>
  </si>
  <si>
    <r>
      <rPr>
        <sz val="15"/>
        <rFont val="新細明體"/>
        <family val="1"/>
        <charset val="136"/>
      </rPr>
      <t>表</t>
    </r>
    <r>
      <rPr>
        <sz val="15"/>
        <rFont val="Times New Roman"/>
        <family val="1"/>
      </rPr>
      <t xml:space="preserve"> 2-4-14</t>
    </r>
    <r>
      <rPr>
        <sz val="15"/>
        <rFont val="新細明體"/>
        <family val="1"/>
        <charset val="136"/>
      </rPr>
      <t>　近</t>
    </r>
    <r>
      <rPr>
        <sz val="15"/>
        <rFont val="Times New Roman"/>
        <family val="1"/>
      </rPr>
      <t>5</t>
    </r>
    <r>
      <rPr>
        <sz val="15"/>
        <rFont val="新細明體"/>
        <family val="1"/>
        <charset val="136"/>
      </rPr>
      <t>年新入所強制工作受處分人罪名</t>
    </r>
    <phoneticPr fontId="45" type="noConversion"/>
  </si>
  <si>
    <r>
      <rPr>
        <sz val="14"/>
        <rFont val="新細明體"/>
        <family val="1"/>
        <charset val="136"/>
      </rPr>
      <t>表</t>
    </r>
    <r>
      <rPr>
        <sz val="14"/>
        <rFont val="Times New Roman"/>
        <family val="1"/>
      </rPr>
      <t>2-4-16</t>
    </r>
    <r>
      <rPr>
        <sz val="14"/>
        <rFont val="新細明體"/>
        <family val="1"/>
        <charset val="136"/>
      </rPr>
      <t>　近</t>
    </r>
    <r>
      <rPr>
        <sz val="14"/>
        <rFont val="Times New Roman"/>
        <family val="1"/>
      </rPr>
      <t>10</t>
    </r>
    <r>
      <rPr>
        <sz val="14"/>
        <rFont val="新細明體"/>
        <family val="1"/>
        <charset val="136"/>
      </rPr>
      <t>年地方檢察署保護管束案件執行與輔導情形</t>
    </r>
    <phoneticPr fontId="7" type="noConversion"/>
  </si>
  <si>
    <r>
      <rPr>
        <sz val="15"/>
        <color theme="1"/>
        <rFont val="新細明體"/>
        <family val="1"/>
        <charset val="136"/>
      </rPr>
      <t>表</t>
    </r>
    <r>
      <rPr>
        <sz val="15"/>
        <color theme="1"/>
        <rFont val="Times New Roman"/>
        <family val="1"/>
      </rPr>
      <t>2-4-17</t>
    </r>
    <r>
      <rPr>
        <sz val="15"/>
        <color theme="1"/>
        <rFont val="新細明體"/>
        <family val="1"/>
        <charset val="136"/>
      </rPr>
      <t>　近</t>
    </r>
    <r>
      <rPr>
        <sz val="15"/>
        <color theme="1"/>
        <rFont val="Times New Roman"/>
        <family val="1"/>
      </rPr>
      <t>10</t>
    </r>
    <r>
      <rPr>
        <sz val="15"/>
        <color theme="1"/>
        <rFont val="新細明體"/>
        <family val="1"/>
        <charset val="136"/>
      </rPr>
      <t>年地方檢察署附條件緩刑之社區處遇案件收結情形</t>
    </r>
    <phoneticPr fontId="18" type="noConversion"/>
  </si>
  <si>
    <r>
      <rPr>
        <sz val="14"/>
        <rFont val="新細明體"/>
        <family val="1"/>
        <charset val="136"/>
      </rPr>
      <t>表</t>
    </r>
    <r>
      <rPr>
        <sz val="14"/>
        <rFont val="Times New Roman"/>
        <family val="1"/>
      </rPr>
      <t>2-4-18</t>
    </r>
    <r>
      <rPr>
        <sz val="14"/>
        <rFont val="新細明體"/>
        <family val="1"/>
        <charset val="136"/>
      </rPr>
      <t>　近</t>
    </r>
    <r>
      <rPr>
        <sz val="14"/>
        <rFont val="Times New Roman"/>
        <family val="1"/>
      </rPr>
      <t>10</t>
    </r>
    <r>
      <rPr>
        <sz val="14"/>
        <rFont val="新細明體"/>
        <family val="1"/>
        <charset val="136"/>
      </rPr>
      <t>年地方檢察署緩起訴社區處遇案件收結情形</t>
    </r>
    <phoneticPr fontId="7" type="noConversion"/>
  </si>
  <si>
    <r>
      <rPr>
        <sz val="15"/>
        <rFont val="新細明體"/>
        <family val="1"/>
        <charset val="136"/>
      </rPr>
      <t>表</t>
    </r>
    <r>
      <rPr>
        <sz val="15"/>
        <rFont val="Times New Roman"/>
        <family val="1"/>
      </rPr>
      <t>2-4-21</t>
    </r>
    <r>
      <rPr>
        <sz val="15"/>
        <rFont val="新細明體"/>
        <family val="1"/>
        <charset val="136"/>
      </rPr>
      <t>　近</t>
    </r>
    <r>
      <rPr>
        <sz val="15"/>
        <rFont val="Times New Roman"/>
        <family val="1"/>
      </rPr>
      <t>10</t>
    </r>
    <r>
      <rPr>
        <sz val="15"/>
        <rFont val="新細明體"/>
        <family val="1"/>
        <charset val="136"/>
      </rPr>
      <t>年更生保護情形</t>
    </r>
    <phoneticPr fontId="7" type="noConversion"/>
  </si>
  <si>
    <r>
      <rPr>
        <sz val="15"/>
        <color theme="1"/>
        <rFont val="新細明體"/>
        <family val="1"/>
        <charset val="136"/>
      </rPr>
      <t>表</t>
    </r>
    <r>
      <rPr>
        <sz val="15"/>
        <color theme="1"/>
        <rFont val="Times New Roman"/>
        <family val="1"/>
      </rPr>
      <t>2-5-1</t>
    </r>
    <r>
      <rPr>
        <sz val="15"/>
        <color theme="1"/>
        <rFont val="新細明體"/>
        <family val="1"/>
        <charset val="136"/>
      </rPr>
      <t>　近</t>
    </r>
    <r>
      <rPr>
        <sz val="15"/>
        <color theme="1"/>
        <rFont val="Times New Roman"/>
        <family val="1"/>
      </rPr>
      <t>10</t>
    </r>
    <r>
      <rPr>
        <sz val="15"/>
        <color theme="1"/>
        <rFont val="新細明體"/>
        <family val="1"/>
        <charset val="136"/>
      </rPr>
      <t>年地方檢察署執行涉外案件裁判確定人數</t>
    </r>
    <phoneticPr fontId="7" type="noConversion"/>
  </si>
  <si>
    <r>
      <rPr>
        <sz val="11"/>
        <rFont val="新細明體"/>
        <family val="1"/>
        <charset val="136"/>
      </rPr>
      <t>說　　明：</t>
    </r>
    <r>
      <rPr>
        <sz val="11"/>
        <rFont val="Times New Roman"/>
        <family val="1"/>
      </rPr>
      <t xml:space="preserve">1. </t>
    </r>
    <r>
      <rPr>
        <sz val="11"/>
        <rFont val="新細明體"/>
        <family val="1"/>
        <charset val="136"/>
      </rPr>
      <t>強制性交罪係指刑法妨害性自主罪章第</t>
    </r>
    <r>
      <rPr>
        <sz val="11"/>
        <rFont val="Times New Roman"/>
        <family val="1"/>
      </rPr>
      <t>221</t>
    </r>
    <r>
      <rPr>
        <sz val="11"/>
        <rFont val="新細明體"/>
        <family val="1"/>
        <charset val="136"/>
      </rPr>
      <t>條、第</t>
    </r>
    <r>
      <rPr>
        <sz val="11"/>
        <rFont val="Times New Roman"/>
        <family val="1"/>
      </rPr>
      <t>222</t>
    </r>
    <r>
      <rPr>
        <sz val="11"/>
        <rFont val="新細明體"/>
        <family val="1"/>
        <charset val="136"/>
      </rPr>
      <t>條、第</t>
    </r>
    <r>
      <rPr>
        <sz val="11"/>
        <rFont val="Times New Roman"/>
        <family val="1"/>
      </rPr>
      <t>225</t>
    </r>
    <r>
      <rPr>
        <sz val="11"/>
        <rFont val="新細明體"/>
        <family val="1"/>
        <charset val="136"/>
      </rPr>
      <t>條第</t>
    </r>
    <r>
      <rPr>
        <sz val="11"/>
        <rFont val="Times New Roman"/>
        <family val="1"/>
      </rPr>
      <t>1</t>
    </r>
    <r>
      <rPr>
        <sz val="11"/>
        <rFont val="新細明體"/>
        <family val="1"/>
        <charset val="136"/>
      </rPr>
      <t>項及第</t>
    </r>
    <r>
      <rPr>
        <sz val="11"/>
        <rFont val="Times New Roman"/>
        <family val="1"/>
      </rPr>
      <t>3</t>
    </r>
    <r>
      <rPr>
        <sz val="11"/>
        <rFont val="新細明體"/>
        <family val="1"/>
        <charset val="136"/>
      </rPr>
      <t>項、第</t>
    </r>
    <r>
      <rPr>
        <sz val="11"/>
        <rFont val="Times New Roman"/>
        <family val="1"/>
      </rPr>
      <t>226</t>
    </r>
    <r>
      <rPr>
        <sz val="11"/>
        <rFont val="新細明體"/>
        <family val="1"/>
        <charset val="136"/>
      </rPr>
      <t>條、第</t>
    </r>
    <r>
      <rPr>
        <sz val="11"/>
        <rFont val="Times New Roman"/>
        <family val="1"/>
      </rPr>
      <t>226</t>
    </r>
    <r>
      <rPr>
        <sz val="11"/>
        <rFont val="新細明體"/>
        <family val="1"/>
        <charset val="136"/>
      </rPr>
      <t>條之</t>
    </r>
    <r>
      <rPr>
        <sz val="11"/>
        <rFont val="Times New Roman"/>
        <family val="1"/>
      </rPr>
      <t>1</t>
    </r>
    <r>
      <rPr>
        <sz val="11"/>
        <rFont val="新細明體"/>
        <family val="1"/>
        <charset val="136"/>
      </rPr>
      <t>。
　　　　　</t>
    </r>
    <r>
      <rPr>
        <sz val="11"/>
        <rFont val="Times New Roman"/>
        <family val="1"/>
      </rPr>
      <t xml:space="preserve">2. </t>
    </r>
    <r>
      <rPr>
        <sz val="11"/>
        <rFont val="新細明體"/>
        <family val="1"/>
        <charset val="136"/>
      </rPr>
      <t>海盜罪無收容人數。
　　　　　</t>
    </r>
    <r>
      <rPr>
        <sz val="11"/>
        <rFont val="Times New Roman"/>
        <family val="1"/>
      </rPr>
      <t xml:space="preserve">3. </t>
    </r>
    <r>
      <rPr>
        <sz val="11"/>
        <rFont val="新細明體"/>
        <family val="1"/>
        <charset val="136"/>
      </rPr>
      <t>殺人罪不含過失致死；傷害罪不含重傷罪；其他妨害性自主罪項不含強制性交罪。
　　　　　</t>
    </r>
    <r>
      <rPr>
        <sz val="11"/>
        <rFont val="Times New Roman"/>
        <family val="1"/>
      </rPr>
      <t xml:space="preserve">4. </t>
    </r>
    <r>
      <rPr>
        <sz val="11"/>
        <rFont val="新細明體"/>
        <family val="1"/>
        <charset val="136"/>
      </rPr>
      <t>毒品危害防制條例項的資料來源，含毒品危害防制條例，與該條例在</t>
    </r>
    <r>
      <rPr>
        <sz val="11"/>
        <rFont val="Times New Roman"/>
        <family val="1"/>
      </rPr>
      <t>87</t>
    </r>
    <r>
      <rPr>
        <sz val="11"/>
        <rFont val="新細明體"/>
        <family val="1"/>
        <charset val="136"/>
      </rPr>
      <t>年</t>
    </r>
    <r>
      <rPr>
        <sz val="11"/>
        <rFont val="Times New Roman"/>
        <family val="1"/>
      </rPr>
      <t>5</t>
    </r>
    <r>
      <rPr>
        <sz val="11"/>
        <rFont val="新細明體"/>
        <family val="1"/>
        <charset val="136"/>
      </rPr>
      <t>月</t>
    </r>
    <r>
      <rPr>
        <sz val="11"/>
        <rFont val="Times New Roman"/>
        <family val="1"/>
      </rPr>
      <t>20</t>
    </r>
    <r>
      <rPr>
        <sz val="11"/>
        <rFont val="新細明體"/>
        <family val="1"/>
        <charset val="136"/>
      </rPr>
      <t>日修正施行前的肅清煙毒條例、麻醉藥品管理條例人數。</t>
    </r>
    <phoneticPr fontId="7" type="noConversion"/>
  </si>
  <si>
    <t>說　　明：1. 本表傷害罪項含重傷害、妨害性自主罪項含強制性交、殺人罪項含過失致死。
　　　　　2. 毒品危害防制條例項的資料來源，含毒品危害防制條例，與該條例在87年5月20日修正施行前的肅清煙毒條例、麻醉藥品管理條例人數。</t>
    <phoneticPr fontId="7" type="noConversion"/>
  </si>
  <si>
    <r>
      <rPr>
        <sz val="15"/>
        <rFont val="新細明體"/>
        <family val="1"/>
        <charset val="136"/>
      </rPr>
      <t>表</t>
    </r>
    <r>
      <rPr>
        <sz val="15"/>
        <rFont val="Times New Roman"/>
        <family val="1"/>
      </rPr>
      <t xml:space="preserve">2-1-1   </t>
    </r>
    <r>
      <rPr>
        <sz val="15"/>
        <rFont val="新細明體"/>
        <family val="1"/>
        <charset val="136"/>
      </rPr>
      <t>近</t>
    </r>
    <r>
      <rPr>
        <sz val="15"/>
        <rFont val="Times New Roman"/>
        <family val="1"/>
      </rPr>
      <t>5</t>
    </r>
    <r>
      <rPr>
        <sz val="15"/>
        <rFont val="新細明體"/>
        <family val="1"/>
        <charset val="136"/>
      </rPr>
      <t>年地方檢察署新收刑事偵查案件之案件來源</t>
    </r>
    <phoneticPr fontId="7" type="noConversion"/>
  </si>
  <si>
    <t>資料來源：法務部統計處。
說　　明：1. 本表新收件數、終結件數非源自同一母數，不宜相互比較。
　　　　　2. 不予提起非常上訴之其他包括當事人或不服判決的人所聲請之案件。</t>
    <phoneticPr fontId="7" type="noConversion"/>
  </si>
  <si>
    <r>
      <rPr>
        <sz val="15"/>
        <color theme="1"/>
        <rFont val="新細明體"/>
        <family val="1"/>
        <charset val="136"/>
      </rPr>
      <t>表</t>
    </r>
    <r>
      <rPr>
        <sz val="15"/>
        <color theme="1"/>
        <rFont val="Times New Roman"/>
        <family val="1"/>
      </rPr>
      <t xml:space="preserve">2-3-1   </t>
    </r>
    <r>
      <rPr>
        <sz val="15"/>
        <color theme="1"/>
        <rFont val="新細明體"/>
        <family val="1"/>
        <charset val="136"/>
      </rPr>
      <t>近</t>
    </r>
    <r>
      <rPr>
        <sz val="15"/>
        <color theme="1"/>
        <rFont val="Times New Roman"/>
        <family val="1"/>
      </rPr>
      <t>10</t>
    </r>
    <r>
      <rPr>
        <sz val="15"/>
        <color theme="1"/>
        <rFont val="新細明體"/>
        <family val="1"/>
        <charset val="136"/>
      </rPr>
      <t>年高等檢察署已執行生命刑</t>
    </r>
    <phoneticPr fontId="7" type="noConversion"/>
  </si>
  <si>
    <r>
      <rPr>
        <sz val="12"/>
        <color theme="1"/>
        <rFont val="新細明體"/>
        <family val="1"/>
        <charset val="136"/>
      </rPr>
      <t>總計</t>
    </r>
    <phoneticPr fontId="7" type="noConversion"/>
  </si>
  <si>
    <t>強制性交猥褻殺人</t>
    <phoneticPr fontId="7" type="noConversion"/>
  </si>
  <si>
    <r>
      <rPr>
        <sz val="12"/>
        <color theme="1"/>
        <rFont val="新細明體"/>
        <family val="1"/>
        <charset val="136"/>
      </rPr>
      <t>殺人罪</t>
    </r>
    <phoneticPr fontId="7" type="noConversion"/>
  </si>
  <si>
    <r>
      <rPr>
        <sz val="12"/>
        <color theme="1"/>
        <rFont val="新細明體"/>
        <family val="1"/>
        <charset val="136"/>
      </rPr>
      <t>強盜罪</t>
    </r>
    <phoneticPr fontId="7" type="noConversion"/>
  </si>
  <si>
    <r>
      <rPr>
        <sz val="12"/>
        <color theme="1"/>
        <rFont val="新細明體"/>
        <family val="1"/>
        <charset val="136"/>
      </rPr>
      <t>擄人勒贖罪</t>
    </r>
    <phoneticPr fontId="7" type="noConversion"/>
  </si>
  <si>
    <r>
      <rPr>
        <sz val="12"/>
        <color theme="1"/>
        <rFont val="新細明體"/>
        <family val="1"/>
        <charset val="136"/>
      </rPr>
      <t>毒品危害防制條例</t>
    </r>
    <phoneticPr fontId="7" type="noConversion"/>
  </si>
  <si>
    <r>
      <t>資料來源：法務部統計處。
說　　明：</t>
    </r>
    <r>
      <rPr>
        <sz val="10"/>
        <color theme="1"/>
        <rFont val="微軟正黑體"/>
        <family val="2"/>
        <charset val="136"/>
      </rPr>
      <t>「強制性交猥褻殺人」項原為「強姦殺人及強制性交猥褻殺人」，惟刑法第221條已於88年後刪除強姦罪
　　　　　一詞，並於修法理由說明其為強制性交罪，故調整本項用語。</t>
    </r>
    <phoneticPr fontId="7" type="noConversion"/>
  </si>
  <si>
    <r>
      <rPr>
        <sz val="10"/>
        <color theme="1"/>
        <rFont val="新細明體"/>
        <family val="1"/>
        <charset val="136"/>
      </rPr>
      <t>單位：人</t>
    </r>
    <phoneticPr fontId="7" type="noConversion"/>
  </si>
  <si>
    <r>
      <rPr>
        <sz val="10"/>
        <rFont val="新細明體"/>
        <family val="1"/>
        <charset val="136"/>
      </rPr>
      <t>說　　明：本表總計人數不含法人；傷害罪不含重傷害；妨害性自主及妨害風化罪不含強制性交；殺人罪不含過失致死。</t>
    </r>
    <phoneticPr fontId="7" type="noConversion"/>
  </si>
  <si>
    <r>
      <rPr>
        <sz val="10"/>
        <rFont val="新細明體"/>
        <family val="1"/>
        <charset val="136"/>
      </rPr>
      <t>說　　明：本表傷害罪不含重傷害；妨害性自主及妨害風化罪不含強制性交；殺人罪不含過失致死。</t>
    </r>
    <phoneticPr fontId="7" type="noConversion"/>
  </si>
  <si>
    <r>
      <rPr>
        <sz val="10"/>
        <rFont val="新細明體"/>
        <family val="1"/>
        <charset val="136"/>
      </rPr>
      <t>說　　明：本表傷害罪不含重傷害；妨害性自主及妨害風化罪不含強制性交；殺人罪不含過失致死。</t>
    </r>
    <phoneticPr fontId="7" type="noConversion"/>
  </si>
  <si>
    <t>表2-1-19    近10年地方檢察署再議案件辦理情形</t>
    <phoneticPr fontId="7" type="noConversion"/>
  </si>
  <si>
    <r>
      <t>106</t>
    </r>
    <r>
      <rPr>
        <sz val="12"/>
        <rFont val="新細明體"/>
        <family val="1"/>
        <charset val="136"/>
      </rPr>
      <t>年</t>
    </r>
    <phoneticPr fontId="7" type="noConversion"/>
  </si>
  <si>
    <r>
      <t>110年</t>
    </r>
    <r>
      <rPr>
        <sz val="12"/>
        <rFont val="新細明體"/>
        <family val="1"/>
        <charset val="136"/>
      </rPr>
      <t/>
    </r>
  </si>
  <si>
    <r>
      <rPr>
        <sz val="15"/>
        <rFont val="新細明體"/>
        <family val="1"/>
        <charset val="136"/>
      </rPr>
      <t>表</t>
    </r>
    <r>
      <rPr>
        <sz val="15"/>
        <rFont val="Times New Roman"/>
        <family val="1"/>
      </rPr>
      <t>2-1-4</t>
    </r>
    <r>
      <rPr>
        <sz val="15"/>
        <rFont val="新細明體"/>
        <family val="1"/>
        <charset val="136"/>
      </rPr>
      <t>　近</t>
    </r>
    <r>
      <rPr>
        <sz val="15"/>
        <rFont val="Times New Roman"/>
        <family val="1"/>
      </rPr>
      <t>6</t>
    </r>
    <r>
      <rPr>
        <sz val="15"/>
        <rFont val="新細明體"/>
        <family val="1"/>
        <charset val="136"/>
      </rPr>
      <t>年地方檢察署新收刑事偵查案件數比較</t>
    </r>
    <phoneticPr fontId="7" type="noConversion"/>
  </si>
  <si>
    <r>
      <t>101</t>
    </r>
    <r>
      <rPr>
        <sz val="12"/>
        <rFont val="新細明體"/>
        <family val="1"/>
        <charset val="136"/>
      </rPr>
      <t>年</t>
    </r>
    <phoneticPr fontId="18" type="noConversion"/>
  </si>
  <si>
    <r>
      <rPr>
        <sz val="15"/>
        <rFont val="新細明體"/>
        <family val="1"/>
        <charset val="136"/>
      </rPr>
      <t>表</t>
    </r>
    <r>
      <rPr>
        <sz val="15"/>
        <rFont val="Times New Roman"/>
        <family val="1"/>
      </rPr>
      <t xml:space="preserve">2-1-7   </t>
    </r>
    <r>
      <rPr>
        <sz val="15"/>
        <rFont val="新細明體"/>
        <family val="1"/>
        <charset val="136"/>
      </rPr>
      <t>近</t>
    </r>
    <r>
      <rPr>
        <sz val="15"/>
        <rFont val="Times New Roman"/>
        <family val="1"/>
      </rPr>
      <t>10</t>
    </r>
    <r>
      <rPr>
        <sz val="15"/>
        <rFont val="新細明體"/>
        <family val="1"/>
        <charset val="136"/>
      </rPr>
      <t>年地方檢察署刑事案件偵查終結情形</t>
    </r>
    <phoneticPr fontId="7" type="noConversion"/>
  </si>
  <si>
    <r>
      <rPr>
        <sz val="15"/>
        <rFont val="新細明體"/>
        <family val="1"/>
        <charset val="136"/>
      </rPr>
      <t>表</t>
    </r>
    <r>
      <rPr>
        <sz val="15"/>
        <rFont val="Times New Roman"/>
        <family val="1"/>
      </rPr>
      <t>2-1-9</t>
    </r>
    <r>
      <rPr>
        <sz val="15"/>
        <rFont val="新細明體"/>
        <family val="1"/>
        <charset val="136"/>
      </rPr>
      <t>　近</t>
    </r>
    <r>
      <rPr>
        <sz val="15"/>
        <rFont val="Times New Roman"/>
        <family val="1"/>
      </rPr>
      <t>5</t>
    </r>
    <r>
      <rPr>
        <sz val="15"/>
        <rFont val="新細明體"/>
        <family val="1"/>
        <charset val="136"/>
      </rPr>
      <t>年地方檢察署偵結起訴普通刑法犯罪人數主要罪名</t>
    </r>
    <phoneticPr fontId="7" type="noConversion"/>
  </si>
  <si>
    <r>
      <t>110</t>
    </r>
    <r>
      <rPr>
        <sz val="12"/>
        <rFont val="細明體"/>
        <family val="3"/>
        <charset val="136"/>
      </rPr>
      <t>年</t>
    </r>
    <phoneticPr fontId="16" type="noConversion"/>
  </si>
  <si>
    <t>食品安全衛生管理法</t>
  </si>
  <si>
    <t>商標法</t>
  </si>
  <si>
    <t>著作權法</t>
  </si>
  <si>
    <r>
      <t>110</t>
    </r>
    <r>
      <rPr>
        <sz val="12"/>
        <rFont val="細明體"/>
        <family val="3"/>
        <charset val="136"/>
      </rPr>
      <t>年</t>
    </r>
    <phoneticPr fontId="16" type="noConversion"/>
  </si>
  <si>
    <t>同期間第一審法院
新收公訴易字件數</t>
    <phoneticPr fontId="7" type="noConversion"/>
  </si>
  <si>
    <t>妨害性自主罪</t>
  </si>
  <si>
    <t>恐嚇及擄人勒贖罪</t>
  </si>
  <si>
    <t>搶奪強盜及海盜罪</t>
  </si>
  <si>
    <t>妨害農工商罪</t>
  </si>
  <si>
    <t>贓物罪</t>
  </si>
  <si>
    <t>瀆職罪</t>
  </si>
  <si>
    <r>
      <rPr>
        <sz val="15"/>
        <rFont val="新細明體"/>
        <family val="1"/>
        <charset val="136"/>
      </rPr>
      <t>表</t>
    </r>
    <r>
      <rPr>
        <sz val="15"/>
        <rFont val="Times New Roman"/>
        <family val="1"/>
      </rPr>
      <t>2-1-15   110</t>
    </r>
    <r>
      <rPr>
        <sz val="15"/>
        <rFont val="新細明體"/>
        <family val="1"/>
        <charset val="136"/>
      </rPr>
      <t>年地方檢察署刑事案件偵查終結主要罪名</t>
    </r>
    <phoneticPr fontId="7" type="noConversion"/>
  </si>
  <si>
    <r>
      <t>101</t>
    </r>
    <r>
      <rPr>
        <sz val="12"/>
        <rFont val="新細明體"/>
        <family val="1"/>
        <charset val="136"/>
      </rPr>
      <t>年</t>
    </r>
    <phoneticPr fontId="7" type="noConversion"/>
  </si>
  <si>
    <r>
      <t>101</t>
    </r>
    <r>
      <rPr>
        <sz val="12"/>
        <rFont val="新細明體"/>
        <family val="1"/>
        <charset val="136"/>
      </rPr>
      <t>年</t>
    </r>
    <phoneticPr fontId="7" type="noConversion"/>
  </si>
  <si>
    <t>-</t>
    <phoneticPr fontId="16" type="noConversion"/>
  </si>
  <si>
    <t>-</t>
    <phoneticPr fontId="16" type="noConversion"/>
  </si>
  <si>
    <r>
      <rPr>
        <sz val="15"/>
        <rFont val="新細明體"/>
        <family val="1"/>
        <charset val="136"/>
      </rPr>
      <t>表</t>
    </r>
    <r>
      <rPr>
        <sz val="15"/>
        <rFont val="Times New Roman"/>
        <family val="1"/>
      </rPr>
      <t xml:space="preserve">2-2-3   </t>
    </r>
    <r>
      <rPr>
        <sz val="15"/>
        <rFont val="新細明體"/>
        <family val="1"/>
        <charset val="136"/>
      </rPr>
      <t>近</t>
    </r>
    <r>
      <rPr>
        <sz val="15"/>
        <rFont val="Times New Roman"/>
        <family val="1"/>
      </rPr>
      <t>10</t>
    </r>
    <r>
      <rPr>
        <sz val="15"/>
        <rFont val="新細明體"/>
        <family val="1"/>
        <charset val="136"/>
      </rPr>
      <t>年地方檢察署執行裁判確定有罪主要罪名</t>
    </r>
    <phoneticPr fontId="7" type="noConversion"/>
  </si>
  <si>
    <t>妨害性自主及妨害風化罪</t>
  </si>
  <si>
    <t>著作權法、商標法、專利法</t>
  </si>
  <si>
    <t>脫逃罪</t>
  </si>
  <si>
    <t>湮滅證據罪</t>
  </si>
  <si>
    <t>重傷罪</t>
  </si>
  <si>
    <t>偽造貨幣罪</t>
  </si>
  <si>
    <r>
      <t>101</t>
    </r>
    <r>
      <rPr>
        <sz val="12"/>
        <rFont val="新細明體"/>
        <family val="1"/>
        <charset val="136"/>
      </rPr>
      <t>年</t>
    </r>
    <phoneticPr fontId="7" type="noConversion"/>
  </si>
  <si>
    <r>
      <t>101</t>
    </r>
    <r>
      <rPr>
        <sz val="12"/>
        <rFont val="新細明體"/>
        <family val="1"/>
        <charset val="136"/>
      </rPr>
      <t>年</t>
    </r>
    <phoneticPr fontId="7" type="noConversion"/>
  </si>
  <si>
    <r>
      <t>110年</t>
    </r>
    <r>
      <rPr>
        <sz val="12"/>
        <rFont val="細明體"/>
        <family val="3"/>
        <charset val="136"/>
      </rPr>
      <t/>
    </r>
  </si>
  <si>
    <t>褻瀆祀典及侵害墳墓屍體罪</t>
  </si>
  <si>
    <t>證券投資信託及顧問法</t>
  </si>
  <si>
    <t>電信法</t>
  </si>
  <si>
    <t>律師法</t>
  </si>
  <si>
    <t>勞動基準法</t>
  </si>
  <si>
    <t>通訊保障及監察法</t>
  </si>
  <si>
    <t>農藥管理法</t>
  </si>
  <si>
    <t>都市計畫法</t>
  </si>
  <si>
    <t>...</t>
  </si>
  <si>
    <r>
      <t>101</t>
    </r>
    <r>
      <rPr>
        <sz val="12"/>
        <rFont val="新細明體"/>
        <family val="1"/>
        <charset val="136"/>
      </rPr>
      <t>年</t>
    </r>
    <phoneticPr fontId="7" type="noConversion"/>
  </si>
  <si>
    <t>101</t>
    <phoneticPr fontId="16" type="noConversion"/>
  </si>
  <si>
    <t>110</t>
  </si>
  <si>
    <t>-</t>
    <phoneticPr fontId="16" type="noConversion"/>
  </si>
  <si>
    <t>101</t>
    <phoneticPr fontId="18" type="noConversion"/>
  </si>
  <si>
    <t>106</t>
    <phoneticPr fontId="18" type="noConversion"/>
  </si>
  <si>
    <r>
      <rPr>
        <sz val="15"/>
        <rFont val="新細明體"/>
        <family val="1"/>
        <charset val="136"/>
      </rPr>
      <t>表</t>
    </r>
    <r>
      <rPr>
        <sz val="15"/>
        <rFont val="Times New Roman"/>
        <family val="1"/>
      </rPr>
      <t>2-4-4</t>
    </r>
    <r>
      <rPr>
        <sz val="15"/>
        <rFont val="新細明體"/>
        <family val="1"/>
        <charset val="136"/>
      </rPr>
      <t>　近</t>
    </r>
    <r>
      <rPr>
        <sz val="15"/>
        <rFont val="Times New Roman"/>
        <family val="1"/>
      </rPr>
      <t>10</t>
    </r>
    <r>
      <rPr>
        <sz val="15"/>
        <rFont val="新細明體"/>
        <family val="1"/>
        <charset val="136"/>
      </rPr>
      <t>年監獄新入監受刑人入監時之年齡</t>
    </r>
    <phoneticPr fontId="7" type="noConversion"/>
  </si>
  <si>
    <r>
      <t>106</t>
    </r>
    <r>
      <rPr>
        <sz val="12"/>
        <rFont val="新細明體"/>
        <family val="1"/>
        <charset val="136"/>
      </rPr>
      <t>年</t>
    </r>
    <phoneticPr fontId="18" type="noConversion"/>
  </si>
  <si>
    <r>
      <t>101</t>
    </r>
    <r>
      <rPr>
        <sz val="12"/>
        <rFont val="細明體"/>
        <family val="3"/>
        <charset val="136"/>
      </rPr>
      <t>年</t>
    </r>
    <r>
      <rPr>
        <sz val="12"/>
        <rFont val="新細明體"/>
        <family val="1"/>
        <charset val="136"/>
      </rPr>
      <t/>
    </r>
    <phoneticPr fontId="16" type="noConversion"/>
  </si>
  <si>
    <t>106</t>
    <phoneticPr fontId="7" type="noConversion"/>
  </si>
  <si>
    <r>
      <t>106</t>
    </r>
    <r>
      <rPr>
        <sz val="12"/>
        <rFont val="新細明體"/>
        <family val="1"/>
        <charset val="136"/>
      </rPr>
      <t>年</t>
    </r>
    <phoneticPr fontId="7" type="noConversion"/>
  </si>
  <si>
    <t>-</t>
    <phoneticPr fontId="16" type="noConversion"/>
  </si>
  <si>
    <t>-</t>
    <phoneticPr fontId="16" type="noConversion"/>
  </si>
  <si>
    <t>男</t>
    <phoneticPr fontId="16" type="noConversion"/>
  </si>
  <si>
    <t>女</t>
    <phoneticPr fontId="16" type="noConversion"/>
  </si>
  <si>
    <t>第一級</t>
    <phoneticPr fontId="16" type="noConversion"/>
  </si>
  <si>
    <t>第二級</t>
    <phoneticPr fontId="16" type="noConversion"/>
  </si>
  <si>
    <t>男%</t>
    <phoneticPr fontId="16" type="noConversion"/>
  </si>
  <si>
    <t>女%</t>
    <phoneticPr fontId="16" type="noConversion"/>
  </si>
  <si>
    <t>第一級%</t>
    <phoneticPr fontId="16" type="noConversion"/>
  </si>
  <si>
    <t>第二級%</t>
    <phoneticPr fontId="16" type="noConversion"/>
  </si>
  <si>
    <t>強盜罪</t>
  </si>
  <si>
    <r>
      <t>107年總計</t>
    </r>
    <r>
      <rPr>
        <sz val="8"/>
        <rFont val="細明體"/>
        <family val="3"/>
        <charset val="136"/>
      </rPr>
      <t/>
    </r>
  </si>
  <si>
    <r>
      <t>107年執行</t>
    </r>
    <r>
      <rPr>
        <sz val="8"/>
        <rFont val="細明體"/>
        <family val="3"/>
        <charset val="136"/>
      </rPr>
      <t/>
    </r>
  </si>
  <si>
    <r>
      <t>107年假釋</t>
    </r>
    <r>
      <rPr>
        <sz val="8"/>
        <rFont val="細明體"/>
        <family val="3"/>
        <charset val="136"/>
      </rPr>
      <t/>
    </r>
  </si>
  <si>
    <r>
      <t>108年總計</t>
    </r>
    <r>
      <rPr>
        <sz val="8"/>
        <rFont val="細明體"/>
        <family val="3"/>
        <charset val="136"/>
      </rPr>
      <t/>
    </r>
  </si>
  <si>
    <r>
      <t>108年執行</t>
    </r>
    <r>
      <rPr>
        <sz val="8"/>
        <rFont val="細明體"/>
        <family val="3"/>
        <charset val="136"/>
      </rPr>
      <t/>
    </r>
  </si>
  <si>
    <r>
      <t>108年假釋</t>
    </r>
    <r>
      <rPr>
        <sz val="8"/>
        <rFont val="細明體"/>
        <family val="3"/>
        <charset val="136"/>
      </rPr>
      <t/>
    </r>
  </si>
  <si>
    <r>
      <t>109年總計</t>
    </r>
    <r>
      <rPr>
        <sz val="8"/>
        <rFont val="細明體"/>
        <family val="3"/>
        <charset val="136"/>
      </rPr>
      <t/>
    </r>
  </si>
  <si>
    <r>
      <t>109年執行</t>
    </r>
    <r>
      <rPr>
        <sz val="8"/>
        <rFont val="細明體"/>
        <family val="3"/>
        <charset val="136"/>
      </rPr>
      <t/>
    </r>
  </si>
  <si>
    <r>
      <t>109年假釋</t>
    </r>
    <r>
      <rPr>
        <sz val="8"/>
        <rFont val="細明體"/>
        <family val="3"/>
        <charset val="136"/>
      </rPr>
      <t/>
    </r>
  </si>
  <si>
    <r>
      <t>110</t>
    </r>
    <r>
      <rPr>
        <sz val="12"/>
        <rFont val="新細明體"/>
        <family val="1"/>
        <charset val="136"/>
      </rPr>
      <t>年</t>
    </r>
    <phoneticPr fontId="18" type="noConversion"/>
  </si>
  <si>
    <r>
      <t>106</t>
    </r>
    <r>
      <rPr>
        <sz val="12"/>
        <rFont val="新細明體"/>
        <family val="1"/>
        <charset val="136"/>
      </rPr>
      <t>年</t>
    </r>
    <phoneticPr fontId="7" type="noConversion"/>
  </si>
  <si>
    <r>
      <t>106</t>
    </r>
    <r>
      <rPr>
        <sz val="12"/>
        <rFont val="細明體"/>
        <family val="3"/>
        <charset val="136"/>
      </rPr>
      <t>年</t>
    </r>
    <phoneticPr fontId="16" type="noConversion"/>
  </si>
  <si>
    <r>
      <t>106</t>
    </r>
    <r>
      <rPr>
        <sz val="12"/>
        <rFont val="細明體"/>
        <family val="3"/>
        <charset val="136"/>
      </rPr>
      <t>年</t>
    </r>
    <phoneticPr fontId="16" type="noConversion"/>
  </si>
  <si>
    <t>化粧品衛生管理條例</t>
  </si>
  <si>
    <r>
      <t>108</t>
    </r>
    <r>
      <rPr>
        <sz val="12"/>
        <rFont val="新細明體"/>
        <family val="1"/>
        <charset val="136"/>
      </rPr>
      <t>年</t>
    </r>
    <phoneticPr fontId="7" type="noConversion"/>
  </si>
  <si>
    <r>
      <t>108</t>
    </r>
    <r>
      <rPr>
        <sz val="12"/>
        <rFont val="新細明體"/>
        <family val="1"/>
        <charset val="136"/>
      </rPr>
      <t>年</t>
    </r>
    <phoneticPr fontId="37" type="noConversion"/>
  </si>
  <si>
    <r>
      <t>106</t>
    </r>
    <r>
      <rPr>
        <sz val="12"/>
        <rFont val="新細明體"/>
        <family val="1"/>
        <charset val="136"/>
      </rPr>
      <t>年</t>
    </r>
    <phoneticPr fontId="7" type="noConversion"/>
  </si>
  <si>
    <r>
      <t>101</t>
    </r>
    <r>
      <rPr>
        <sz val="12"/>
        <rFont val="新細明體"/>
        <family val="1"/>
        <charset val="136"/>
      </rPr>
      <t>年</t>
    </r>
    <phoneticPr fontId="7" type="noConversion"/>
  </si>
  <si>
    <r>
      <t>101</t>
    </r>
    <r>
      <rPr>
        <sz val="12"/>
        <rFont val="新細明體"/>
        <family val="1"/>
        <charset val="136"/>
      </rPr>
      <t>年</t>
    </r>
    <phoneticPr fontId="7" type="noConversion"/>
  </si>
  <si>
    <r>
      <t>101</t>
    </r>
    <r>
      <rPr>
        <sz val="12"/>
        <rFont val="新細明體"/>
        <family val="1"/>
        <charset val="136"/>
      </rPr>
      <t>年</t>
    </r>
    <phoneticPr fontId="7" type="noConversion"/>
  </si>
  <si>
    <r>
      <t>106</t>
    </r>
    <r>
      <rPr>
        <sz val="12"/>
        <rFont val="新細明體"/>
        <family val="1"/>
        <charset val="136"/>
      </rPr>
      <t>年</t>
    </r>
    <phoneticPr fontId="7" type="noConversion"/>
  </si>
  <si>
    <r>
      <rPr>
        <sz val="15"/>
        <color theme="1"/>
        <rFont val="新細明體"/>
        <family val="1"/>
        <charset val="136"/>
      </rPr>
      <t>表</t>
    </r>
    <r>
      <rPr>
        <sz val="15"/>
        <color theme="1"/>
        <rFont val="Times New Roman"/>
        <family val="1"/>
      </rPr>
      <t>2-3-4    110</t>
    </r>
    <r>
      <rPr>
        <sz val="15"/>
        <color theme="1"/>
        <rFont val="新細明體"/>
        <family val="1"/>
        <charset val="136"/>
      </rPr>
      <t>年地方檢察署已執行拘役之主要罪名</t>
    </r>
    <phoneticPr fontId="7" type="noConversion"/>
  </si>
  <si>
    <t>藏匿人犯及湮滅證據罪</t>
  </si>
  <si>
    <t>總計</t>
  </si>
  <si>
    <t>繳納罰金</t>
  </si>
  <si>
    <t>易服勞役</t>
  </si>
  <si>
    <t>易服社會勞動</t>
  </si>
  <si>
    <r>
      <t>106</t>
    </r>
    <r>
      <rPr>
        <sz val="12"/>
        <rFont val="細明體"/>
        <family val="3"/>
        <charset val="136"/>
      </rPr>
      <t>年</t>
    </r>
    <r>
      <rPr>
        <sz val="12"/>
        <rFont val="Times New Roman"/>
        <family val="1"/>
      </rPr>
      <t>%</t>
    </r>
    <phoneticPr fontId="16" type="noConversion"/>
  </si>
  <si>
    <r>
      <t>106</t>
    </r>
    <r>
      <rPr>
        <sz val="12"/>
        <rFont val="細明體"/>
        <family val="3"/>
        <charset val="136"/>
      </rPr>
      <t>年</t>
    </r>
    <phoneticPr fontId="16" type="noConversion"/>
  </si>
  <si>
    <r>
      <t>107年%</t>
    </r>
    <r>
      <rPr>
        <sz val="12"/>
        <rFont val="Times New Roman"/>
        <family val="1"/>
      </rPr>
      <t/>
    </r>
  </si>
  <si>
    <r>
      <t>108年%</t>
    </r>
    <r>
      <rPr>
        <sz val="12"/>
        <rFont val="Times New Roman"/>
        <family val="1"/>
      </rPr>
      <t/>
    </r>
  </si>
  <si>
    <r>
      <t>109年%</t>
    </r>
    <r>
      <rPr>
        <sz val="12"/>
        <rFont val="Times New Roman"/>
        <family val="1"/>
      </rPr>
      <t/>
    </r>
  </si>
  <si>
    <r>
      <t>110年%</t>
    </r>
    <r>
      <rPr>
        <sz val="12"/>
        <rFont val="Times New Roman"/>
        <family val="1"/>
      </rPr>
      <t/>
    </r>
  </si>
  <si>
    <t>說　　明：1.本表不含假釋中付保護管束及停止強制工作付保護管束等案件。
　　　　　2.110年12月10日司法院釋字第812號解釋宣告強制工作處分違憲，嗣後即無該類保安處分人數。</t>
    <phoneticPr fontId="18" type="noConversion"/>
  </si>
  <si>
    <t>保護管束</t>
  </si>
  <si>
    <t>驅逐出境</t>
  </si>
  <si>
    <t>強制工作</t>
  </si>
  <si>
    <t xml:space="preserve">監護  </t>
  </si>
  <si>
    <t>強制治療</t>
  </si>
  <si>
    <t>禁戒</t>
  </si>
  <si>
    <r>
      <t>110</t>
    </r>
    <r>
      <rPr>
        <sz val="12"/>
        <rFont val="新細明體"/>
        <family val="1"/>
        <charset val="136"/>
      </rPr>
      <t>年</t>
    </r>
    <r>
      <rPr>
        <sz val="12"/>
        <rFont val="標楷體"/>
        <family val="4"/>
        <charset val="136"/>
      </rPr>
      <t/>
    </r>
    <phoneticPr fontId="16" type="noConversion"/>
  </si>
  <si>
    <r>
      <t>106</t>
    </r>
    <r>
      <rPr>
        <sz val="12"/>
        <rFont val="新細明體"/>
        <family val="1"/>
        <charset val="136"/>
      </rPr>
      <t>年</t>
    </r>
    <phoneticPr fontId="7" type="noConversion"/>
  </si>
  <si>
    <t>強盜及海盜罪</t>
  </si>
  <si>
    <r>
      <t>110年總計</t>
    </r>
    <r>
      <rPr>
        <sz val="8"/>
        <rFont val="細明體"/>
        <family val="3"/>
        <charset val="136"/>
      </rPr>
      <t/>
    </r>
  </si>
  <si>
    <r>
      <t>110年執行</t>
    </r>
    <r>
      <rPr>
        <sz val="8"/>
        <rFont val="細明體"/>
        <family val="3"/>
        <charset val="136"/>
      </rPr>
      <t/>
    </r>
  </si>
  <si>
    <r>
      <t>110年假釋</t>
    </r>
    <r>
      <rPr>
        <sz val="8"/>
        <rFont val="細明體"/>
        <family val="3"/>
        <charset val="136"/>
      </rPr>
      <t/>
    </r>
  </si>
  <si>
    <t>著作權法及商標法</t>
  </si>
  <si>
    <t>詐欺背信及重利罪</t>
  </si>
  <si>
    <t>資料來源：法務部統計處。
說　　明：1. 本表終結案件件數其他項含：死亡、接續指揮執行、其他。
　　　　　2. 自109年1月起，履行未完成項下之「聲請完納罰金」移至履行完成項下，本表呈現數據皆為變更統計項目後之數據。</t>
    <phoneticPr fontId="16" type="noConversion"/>
  </si>
  <si>
    <t>106</t>
    <phoneticPr fontId="7" type="noConversion"/>
  </si>
  <si>
    <r>
      <t>106</t>
    </r>
    <r>
      <rPr>
        <sz val="12"/>
        <rFont val="新細明體"/>
        <family val="1"/>
        <charset val="136"/>
      </rPr>
      <t>年</t>
    </r>
    <phoneticPr fontId="45" type="noConversion"/>
  </si>
  <si>
    <t>資料來源：法務部統計處。
說　　明：1. 本表不含法人。
　　　　　2. 本表統計期間為101年至110年。</t>
    <phoneticPr fontId="7" type="noConversion"/>
  </si>
  <si>
    <t>說　　明：本表總計人數不含法人。</t>
    <phoneticPr fontId="7" type="noConversion"/>
  </si>
  <si>
    <r>
      <rPr>
        <sz val="15"/>
        <rFont val="新細明體"/>
        <family val="1"/>
        <charset val="136"/>
      </rPr>
      <t>表</t>
    </r>
    <r>
      <rPr>
        <sz val="15"/>
        <rFont val="Times New Roman"/>
        <family val="1"/>
      </rPr>
      <t xml:space="preserve">2-2-4   </t>
    </r>
    <r>
      <rPr>
        <sz val="15"/>
        <rFont val="新細明體"/>
        <family val="1"/>
        <charset val="136"/>
      </rPr>
      <t>近</t>
    </r>
    <r>
      <rPr>
        <sz val="15"/>
        <rFont val="Times New Roman"/>
        <family val="1"/>
      </rPr>
      <t>10</t>
    </r>
    <r>
      <rPr>
        <sz val="15"/>
        <rFont val="新細明體"/>
        <family val="1"/>
        <charset val="136"/>
      </rPr>
      <t>年地方檢察署執行裁判確定有罪者之性別與年齡</t>
    </r>
    <phoneticPr fontId="7" type="noConversion"/>
  </si>
  <si>
    <r>
      <rPr>
        <sz val="12"/>
        <rFont val="新細明體"/>
        <family val="1"/>
        <charset val="136"/>
      </rPr>
      <t>總計</t>
    </r>
    <phoneticPr fontId="16" type="noConversion"/>
  </si>
  <si>
    <r>
      <t>80</t>
    </r>
    <r>
      <rPr>
        <sz val="12"/>
        <rFont val="新細明體"/>
        <family val="1"/>
        <charset val="136"/>
      </rPr>
      <t>歲以上</t>
    </r>
    <phoneticPr fontId="7" type="noConversion"/>
  </si>
  <si>
    <r>
      <rPr>
        <sz val="12"/>
        <rFont val="新細明體"/>
        <family val="1"/>
        <charset val="136"/>
      </rPr>
      <t>不詳</t>
    </r>
    <phoneticPr fontId="16" type="noConversion"/>
  </si>
  <si>
    <r>
      <t>101</t>
    </r>
    <r>
      <rPr>
        <sz val="12"/>
        <rFont val="新細明體"/>
        <family val="1"/>
        <charset val="136"/>
      </rPr>
      <t>年</t>
    </r>
    <phoneticPr fontId="45" type="noConversion"/>
  </si>
  <si>
    <r>
      <rPr>
        <sz val="12"/>
        <rFont val="新細明體"/>
        <family val="1"/>
        <charset val="136"/>
      </rPr>
      <t>計</t>
    </r>
    <phoneticPr fontId="7" type="noConversion"/>
  </si>
  <si>
    <r>
      <rPr>
        <sz val="12"/>
        <rFont val="新細明體"/>
        <family val="1"/>
        <charset val="136"/>
      </rPr>
      <t>男</t>
    </r>
    <phoneticPr fontId="7" type="noConversion"/>
  </si>
  <si>
    <r>
      <rPr>
        <sz val="12"/>
        <rFont val="新細明體"/>
        <family val="1"/>
        <charset val="136"/>
      </rPr>
      <t>女</t>
    </r>
    <phoneticPr fontId="7" type="noConversion"/>
  </si>
  <si>
    <r>
      <t>102</t>
    </r>
    <r>
      <rPr>
        <sz val="12"/>
        <rFont val="細明體"/>
        <family val="3"/>
        <charset val="136"/>
      </rPr>
      <t>年</t>
    </r>
    <r>
      <rPr>
        <sz val="12"/>
        <rFont val="新細明體"/>
        <family val="1"/>
        <charset val="136"/>
      </rPr>
      <t/>
    </r>
    <phoneticPr fontId="16" type="noConversion"/>
  </si>
  <si>
    <r>
      <rPr>
        <sz val="12"/>
        <rFont val="新細明體"/>
        <family val="1"/>
        <charset val="136"/>
      </rPr>
      <t>男</t>
    </r>
    <phoneticPr fontId="7" type="noConversion"/>
  </si>
  <si>
    <r>
      <rPr>
        <sz val="12"/>
        <rFont val="新細明體"/>
        <family val="1"/>
        <charset val="136"/>
      </rPr>
      <t>女</t>
    </r>
    <phoneticPr fontId="7" type="noConversion"/>
  </si>
  <si>
    <r>
      <rPr>
        <sz val="12"/>
        <rFont val="新細明體"/>
        <family val="1"/>
        <charset val="136"/>
      </rPr>
      <t>計</t>
    </r>
    <phoneticPr fontId="7" type="noConversion"/>
  </si>
  <si>
    <r>
      <rPr>
        <sz val="12"/>
        <rFont val="新細明體"/>
        <family val="1"/>
        <charset val="136"/>
      </rPr>
      <t>計</t>
    </r>
    <phoneticPr fontId="7" type="noConversion"/>
  </si>
  <si>
    <r>
      <rPr>
        <sz val="12"/>
        <rFont val="新細明體"/>
        <family val="1"/>
        <charset val="136"/>
      </rPr>
      <t>男</t>
    </r>
    <phoneticPr fontId="7" type="noConversion"/>
  </si>
  <si>
    <r>
      <rPr>
        <sz val="12"/>
        <rFont val="新細明體"/>
        <family val="1"/>
        <charset val="136"/>
      </rPr>
      <t>女</t>
    </r>
    <phoneticPr fontId="7" type="noConversion"/>
  </si>
  <si>
    <r>
      <rPr>
        <sz val="12"/>
        <rFont val="新細明體"/>
        <family val="1"/>
        <charset val="136"/>
      </rPr>
      <t>計</t>
    </r>
    <phoneticPr fontId="7" type="noConversion"/>
  </si>
  <si>
    <r>
      <rPr>
        <sz val="12"/>
        <rFont val="新細明體"/>
        <family val="1"/>
        <charset val="136"/>
      </rPr>
      <t>男</t>
    </r>
    <phoneticPr fontId="7" type="noConversion"/>
  </si>
  <si>
    <r>
      <rPr>
        <sz val="12"/>
        <rFont val="新細明體"/>
        <family val="1"/>
        <charset val="136"/>
      </rPr>
      <t>女</t>
    </r>
    <phoneticPr fontId="7" type="noConversion"/>
  </si>
  <si>
    <r>
      <rPr>
        <sz val="12"/>
        <rFont val="新細明體"/>
        <family val="1"/>
        <charset val="136"/>
      </rPr>
      <t>男</t>
    </r>
    <phoneticPr fontId="7" type="noConversion"/>
  </si>
  <si>
    <r>
      <rPr>
        <sz val="12"/>
        <rFont val="新細明體"/>
        <family val="1"/>
        <charset val="136"/>
      </rPr>
      <t>計</t>
    </r>
    <phoneticPr fontId="7" type="noConversion"/>
  </si>
  <si>
    <r>
      <rPr>
        <sz val="12"/>
        <rFont val="新細明體"/>
        <family val="1"/>
        <charset val="136"/>
      </rPr>
      <t>女</t>
    </r>
    <phoneticPr fontId="7" type="noConversion"/>
  </si>
  <si>
    <r>
      <rPr>
        <sz val="12"/>
        <rFont val="新細明體"/>
        <family val="1"/>
        <charset val="136"/>
      </rPr>
      <t>計</t>
    </r>
    <phoneticPr fontId="7" type="noConversion"/>
  </si>
  <si>
    <r>
      <rPr>
        <sz val="12"/>
        <rFont val="新細明體"/>
        <family val="1"/>
        <charset val="136"/>
      </rPr>
      <t>男</t>
    </r>
    <phoneticPr fontId="7" type="noConversion"/>
  </si>
  <si>
    <r>
      <rPr>
        <sz val="10"/>
        <rFont val="新細明體"/>
        <family val="1"/>
        <charset val="136"/>
      </rPr>
      <t>資料來源：法務部統計處。</t>
    </r>
    <phoneticPr fontId="16" type="noConversion"/>
  </si>
  <si>
    <r>
      <rPr>
        <sz val="10"/>
        <rFont val="新細明體"/>
        <family val="1"/>
        <charset val="136"/>
      </rPr>
      <t>說　　明：本表總計人數不含法人。</t>
    </r>
    <phoneticPr fontId="7" type="noConversion"/>
  </si>
  <si>
    <r>
      <rPr>
        <sz val="10"/>
        <rFont val="新細明體"/>
        <family val="1"/>
        <charset val="136"/>
      </rPr>
      <t>　　　　　</t>
    </r>
    <r>
      <rPr>
        <sz val="10"/>
        <rFont val="Times New Roman"/>
        <family val="1"/>
      </rPr>
      <t/>
    </r>
    <phoneticPr fontId="7" type="noConversion"/>
  </si>
  <si>
    <r>
      <rPr>
        <sz val="10"/>
        <rFont val="新細明體"/>
        <family val="1"/>
        <charset val="136"/>
      </rPr>
      <t>說　　明：</t>
    </r>
    <r>
      <rPr>
        <sz val="10"/>
        <rFont val="Times New Roman"/>
        <family val="1"/>
      </rPr>
      <t xml:space="preserve">1. </t>
    </r>
    <r>
      <rPr>
        <sz val="10"/>
        <rFont val="新細明體"/>
        <family val="1"/>
        <charset val="136"/>
      </rPr>
      <t>新入監受刑人宣告刑刑名以最重罪之宣告刑刑名統計。
　　　　　</t>
    </r>
    <r>
      <rPr>
        <sz val="10"/>
        <rFont val="Times New Roman"/>
        <family val="1"/>
      </rPr>
      <t xml:space="preserve">2. </t>
    </r>
    <r>
      <rPr>
        <sz val="10"/>
        <rFont val="新細明體"/>
        <family val="1"/>
        <charset val="136"/>
      </rPr>
      <t>在監受刑人應執行刑刑名係為受刑人觸犯數罪經法院分別判處先後確定，由法官裁判合併定應接受執行之刑期統計。
　　　　　</t>
    </r>
    <r>
      <rPr>
        <sz val="10"/>
        <rFont val="Times New Roman"/>
        <family val="1"/>
      </rPr>
      <t xml:space="preserve">3. </t>
    </r>
    <r>
      <rPr>
        <sz val="10"/>
        <rFont val="新細明體"/>
        <family val="1"/>
        <charset val="136"/>
      </rPr>
      <t>本表「死刑」項，是指當年度已執行死刑之人數。</t>
    </r>
    <phoneticPr fontId="7" type="noConversion"/>
  </si>
  <si>
    <t>終結件數及比率</t>
    <phoneticPr fontId="16" type="noConversion"/>
  </si>
  <si>
    <t>終結人數及比率</t>
    <phoneticPr fontId="16" type="noConversion"/>
  </si>
  <si>
    <t>資料來源：法務部統計處。</t>
    <phoneticPr fontId="7" type="noConversion"/>
  </si>
  <si>
    <r>
      <rPr>
        <sz val="10"/>
        <rFont val="新細明體"/>
        <family val="1"/>
        <charset val="136"/>
      </rPr>
      <t>說　　明：</t>
    </r>
    <r>
      <rPr>
        <sz val="10"/>
        <rFont val="Times New Roman"/>
        <family val="1"/>
      </rPr>
      <t xml:space="preserve">1. </t>
    </r>
    <r>
      <rPr>
        <sz val="10"/>
        <rFont val="新細明體"/>
        <family val="1"/>
        <charset val="136"/>
      </rPr>
      <t>本表係以「緩」字案件統計，若有案件因故撤銷又再度分案者，則以</t>
    </r>
    <r>
      <rPr>
        <sz val="10"/>
        <rFont val="Times New Roman"/>
        <family val="1"/>
      </rPr>
      <t>2</t>
    </r>
    <r>
      <rPr>
        <sz val="10"/>
        <rFont val="新細明體"/>
        <family val="1"/>
        <charset val="136"/>
      </rPr>
      <t>人次計算。
　　　　　</t>
    </r>
    <r>
      <rPr>
        <sz val="10"/>
        <rFont val="Times New Roman"/>
        <family val="1"/>
      </rPr>
      <t xml:space="preserve">2. </t>
    </r>
    <r>
      <rPr>
        <sz val="10"/>
        <rFont val="新細明體"/>
        <family val="1"/>
        <charset val="136"/>
      </rPr>
      <t>檢察官得命被告遵守或履行刑事訴訟法第</t>
    </r>
    <r>
      <rPr>
        <sz val="10"/>
        <rFont val="Times New Roman"/>
        <family val="1"/>
      </rPr>
      <t>253</t>
    </r>
    <r>
      <rPr>
        <sz val="10"/>
        <rFont val="新細明體"/>
        <family val="1"/>
        <charset val="136"/>
      </rPr>
      <t>條之</t>
    </r>
    <r>
      <rPr>
        <sz val="10"/>
        <rFont val="Times New Roman"/>
        <family val="1"/>
      </rPr>
      <t>2</t>
    </r>
    <r>
      <rPr>
        <sz val="10"/>
        <rFont val="新細明體"/>
        <family val="1"/>
        <charset val="136"/>
      </rPr>
      <t>第</t>
    </r>
    <r>
      <rPr>
        <sz val="10"/>
        <rFont val="Times New Roman"/>
        <family val="1"/>
      </rPr>
      <t>1</t>
    </r>
    <r>
      <rPr>
        <sz val="10"/>
        <rFont val="新細明體"/>
        <family val="1"/>
        <charset val="136"/>
      </rPr>
      <t>項多款事項。　　　　
　　　　　</t>
    </r>
    <r>
      <rPr>
        <sz val="10"/>
        <rFont val="Times New Roman"/>
        <family val="1"/>
      </rPr>
      <t>3. 103</t>
    </r>
    <r>
      <rPr>
        <sz val="10"/>
        <rFont val="新細明體"/>
        <family val="1"/>
        <charset val="136"/>
      </rPr>
      <t>年</t>
    </r>
    <r>
      <rPr>
        <sz val="10"/>
        <rFont val="Times New Roman"/>
        <family val="1"/>
      </rPr>
      <t>6</t>
    </r>
    <r>
      <rPr>
        <sz val="10"/>
        <rFont val="新細明體"/>
        <family val="1"/>
        <charset val="136"/>
      </rPr>
      <t>月</t>
    </r>
    <r>
      <rPr>
        <sz val="10"/>
        <rFont val="Times New Roman"/>
        <family val="1"/>
      </rPr>
      <t>4</t>
    </r>
    <r>
      <rPr>
        <sz val="10"/>
        <rFont val="新細明體"/>
        <family val="1"/>
        <charset val="136"/>
      </rPr>
      <t>日修正公布刑事訴訟法第</t>
    </r>
    <r>
      <rPr>
        <sz val="10"/>
        <rFont val="Times New Roman"/>
        <family val="1"/>
      </rPr>
      <t>253</t>
    </r>
    <r>
      <rPr>
        <sz val="10"/>
        <rFont val="新細明體"/>
        <family val="1"/>
        <charset val="136"/>
      </rPr>
      <t>條之</t>
    </r>
    <r>
      <rPr>
        <sz val="10"/>
        <rFont val="Times New Roman"/>
        <family val="1"/>
      </rPr>
      <t>2</t>
    </r>
    <r>
      <rPr>
        <sz val="10"/>
        <rFont val="新細明體"/>
        <family val="1"/>
        <charset val="136"/>
      </rPr>
      <t>，緩起訴處分金之支付對象由公庫、公益團體及地方自治團體，
　　　　　　改僅限於公庫。</t>
    </r>
    <phoneticPr fontId="18" type="noConversion"/>
  </si>
  <si>
    <t>人次</t>
  </si>
  <si>
    <t>新臺幣萬元</t>
  </si>
  <si>
    <r>
      <rPr>
        <sz val="15"/>
        <rFont val="新細明體"/>
        <family val="1"/>
        <charset val="136"/>
      </rPr>
      <t>表</t>
    </r>
    <r>
      <rPr>
        <sz val="15"/>
        <rFont val="Times New Roman"/>
        <family val="1"/>
      </rPr>
      <t xml:space="preserve">2-1-17    </t>
    </r>
    <r>
      <rPr>
        <sz val="15"/>
        <rFont val="新細明體"/>
        <family val="1"/>
        <charset val="136"/>
      </rPr>
      <t>近</t>
    </r>
    <r>
      <rPr>
        <sz val="15"/>
        <rFont val="Times New Roman"/>
        <family val="1"/>
      </rPr>
      <t>10</t>
    </r>
    <r>
      <rPr>
        <sz val="15"/>
        <rFont val="新細明體"/>
        <family val="1"/>
        <charset val="136"/>
      </rPr>
      <t>年地方檢察署緩起訴處分金指定支付對象</t>
    </r>
    <phoneticPr fontId="7" type="noConversion"/>
  </si>
  <si>
    <r>
      <rPr>
        <sz val="12"/>
        <rFont val="新細明體"/>
        <family val="1"/>
        <charset val="136"/>
      </rPr>
      <t>總計</t>
    </r>
    <phoneticPr fontId="7" type="noConversion"/>
  </si>
  <si>
    <r>
      <rPr>
        <sz val="12"/>
        <rFont val="新細明體"/>
        <family val="1"/>
        <charset val="136"/>
      </rPr>
      <t>公庫</t>
    </r>
    <phoneticPr fontId="7" type="noConversion"/>
  </si>
  <si>
    <r>
      <rPr>
        <sz val="12"/>
        <rFont val="新細明體"/>
        <family val="1"/>
        <charset val="136"/>
      </rPr>
      <t>地方自治團體</t>
    </r>
    <phoneticPr fontId="7" type="noConversion"/>
  </si>
  <si>
    <r>
      <rPr>
        <sz val="10"/>
        <rFont val="新細明體"/>
        <family val="1"/>
        <charset val="136"/>
      </rPr>
      <t>資料來源：法務部統計處。</t>
    </r>
    <phoneticPr fontId="7" type="noConversion"/>
  </si>
  <si>
    <r>
      <rPr>
        <sz val="10"/>
        <rFont val="新細明體"/>
        <family val="1"/>
        <charset val="136"/>
      </rPr>
      <t>說　　明：</t>
    </r>
    <r>
      <rPr>
        <sz val="10"/>
        <rFont val="Times New Roman"/>
        <family val="1"/>
      </rPr>
      <t xml:space="preserve">1. </t>
    </r>
    <r>
      <rPr>
        <sz val="10"/>
        <rFont val="新細明體"/>
        <family val="1"/>
        <charset val="136"/>
      </rPr>
      <t>本表係緩起訴處分確定案件，並扣除重複分案後統計。
　　　　　</t>
    </r>
    <r>
      <rPr>
        <sz val="10"/>
        <rFont val="Times New Roman"/>
        <family val="1"/>
      </rPr>
      <t xml:space="preserve">2. </t>
    </r>
    <r>
      <rPr>
        <sz val="10"/>
        <rFont val="新細明體"/>
        <family val="1"/>
        <charset val="136"/>
      </rPr>
      <t>金額以新臺幣萬元為單位，因尾數採四捨五入計算，故細項之和與其總數間偶有些微差異。
　　　　　</t>
    </r>
    <r>
      <rPr>
        <sz val="10"/>
        <rFont val="Times New Roman"/>
        <family val="1"/>
      </rPr>
      <t xml:space="preserve">3. </t>
    </r>
    <r>
      <rPr>
        <sz val="10"/>
        <rFont val="新細明體"/>
        <family val="1"/>
        <charset val="136"/>
      </rPr>
      <t>公益團體包含犯罪被害人保護協會、更生保護會及榮譽觀護人協進會等；地方自治團體含地方政府及學校等。
　　　　　</t>
    </r>
    <r>
      <rPr>
        <sz val="10"/>
        <rFont val="Times New Roman"/>
        <family val="1"/>
      </rPr>
      <t>4. 103</t>
    </r>
    <r>
      <rPr>
        <sz val="10"/>
        <rFont val="新細明體"/>
        <family val="1"/>
        <charset val="136"/>
      </rPr>
      <t>年</t>
    </r>
    <r>
      <rPr>
        <sz val="10"/>
        <rFont val="Times New Roman"/>
        <family val="1"/>
      </rPr>
      <t>6</t>
    </r>
    <r>
      <rPr>
        <sz val="10"/>
        <rFont val="新細明體"/>
        <family val="1"/>
        <charset val="136"/>
      </rPr>
      <t>月</t>
    </r>
    <r>
      <rPr>
        <sz val="10"/>
        <rFont val="Times New Roman"/>
        <family val="1"/>
      </rPr>
      <t>4</t>
    </r>
    <r>
      <rPr>
        <sz val="10"/>
        <rFont val="新細明體"/>
        <family val="1"/>
        <charset val="136"/>
      </rPr>
      <t>日修正公布刑事訴訟法第</t>
    </r>
    <r>
      <rPr>
        <sz val="10"/>
        <rFont val="Times New Roman"/>
        <family val="1"/>
      </rPr>
      <t>253</t>
    </r>
    <r>
      <rPr>
        <sz val="10"/>
        <rFont val="新細明體"/>
        <family val="1"/>
        <charset val="136"/>
      </rPr>
      <t>條之</t>
    </r>
    <r>
      <rPr>
        <sz val="10"/>
        <rFont val="Times New Roman"/>
        <family val="1"/>
      </rPr>
      <t>2</t>
    </r>
    <r>
      <rPr>
        <sz val="10"/>
        <rFont val="新細明體"/>
        <family val="1"/>
        <charset val="136"/>
      </rPr>
      <t>條文，緩起訴處分金之支付對象由公庫、公益團體及地方自治團體，
　　　　　　改僅限於公庫；</t>
    </r>
    <r>
      <rPr>
        <sz val="10"/>
        <rFont val="Times New Roman"/>
        <family val="1"/>
      </rPr>
      <t>103</t>
    </r>
    <r>
      <rPr>
        <sz val="10"/>
        <rFont val="新細明體"/>
        <family val="1"/>
        <charset val="136"/>
      </rPr>
      <t>年尚未確定案件（例如：再議中），則仍依確定時點及原指定支付對象納入統計。</t>
    </r>
    <phoneticPr fontId="7" type="noConversion"/>
  </si>
  <si>
    <r>
      <rPr>
        <sz val="10"/>
        <rFont val="新細明體"/>
        <family val="1"/>
        <charset val="136"/>
      </rPr>
      <t>單位：件、</t>
    </r>
    <r>
      <rPr>
        <sz val="10"/>
        <rFont val="Times New Roman"/>
        <family val="1"/>
      </rPr>
      <t>%</t>
    </r>
    <phoneticPr fontId="7" type="noConversion"/>
  </si>
  <si>
    <r>
      <rPr>
        <sz val="10"/>
        <rFont val="新細明體"/>
        <family val="1"/>
        <charset val="136"/>
      </rPr>
      <t>單位：件、</t>
    </r>
    <r>
      <rPr>
        <sz val="10"/>
        <rFont val="Times New Roman"/>
        <family val="1"/>
      </rPr>
      <t>%</t>
    </r>
    <phoneticPr fontId="7" type="noConversion"/>
  </si>
  <si>
    <r>
      <rPr>
        <sz val="10"/>
        <rFont val="新細明體"/>
        <family val="1"/>
        <charset val="136"/>
      </rPr>
      <t>單位：件</t>
    </r>
    <phoneticPr fontId="7" type="noConversion"/>
  </si>
  <si>
    <r>
      <t>101</t>
    </r>
    <r>
      <rPr>
        <sz val="11"/>
        <rFont val="新細明體"/>
        <family val="1"/>
        <charset val="136"/>
      </rPr>
      <t>年</t>
    </r>
    <phoneticPr fontId="18" type="noConversion"/>
  </si>
  <si>
    <r>
      <rPr>
        <sz val="11"/>
        <rFont val="新細明體"/>
        <family val="1"/>
        <charset val="136"/>
      </rPr>
      <t>單位：人、</t>
    </r>
    <r>
      <rPr>
        <sz val="11"/>
        <rFont val="Times New Roman"/>
        <family val="1"/>
      </rPr>
      <t>%</t>
    </r>
    <r>
      <rPr>
        <sz val="11"/>
        <rFont val="新細明體"/>
        <family val="1"/>
        <charset val="136"/>
      </rPr>
      <t>、人</t>
    </r>
    <r>
      <rPr>
        <sz val="11"/>
        <rFont val="Times New Roman"/>
        <family val="1"/>
      </rPr>
      <t>/10</t>
    </r>
    <r>
      <rPr>
        <sz val="11"/>
        <rFont val="新細明體"/>
        <family val="1"/>
        <charset val="136"/>
      </rPr>
      <t>萬人</t>
    </r>
    <phoneticPr fontId="7" type="noConversion"/>
  </si>
  <si>
    <r>
      <rPr>
        <sz val="12"/>
        <rFont val="新細明體"/>
        <family val="1"/>
        <charset val="136"/>
      </rPr>
      <t xml:space="preserve">定罪人口率
</t>
    </r>
    <r>
      <rPr>
        <sz val="12"/>
        <rFont val="Times New Roman"/>
        <family val="1"/>
      </rPr>
      <t>(</t>
    </r>
    <r>
      <rPr>
        <sz val="12"/>
        <rFont val="新細明體"/>
        <family val="1"/>
        <charset val="136"/>
      </rPr>
      <t>人</t>
    </r>
    <r>
      <rPr>
        <sz val="12"/>
        <rFont val="Times New Roman"/>
        <family val="1"/>
      </rPr>
      <t>/10</t>
    </r>
    <r>
      <rPr>
        <sz val="12"/>
        <rFont val="新細明體"/>
        <family val="1"/>
        <charset val="136"/>
      </rPr>
      <t>萬人</t>
    </r>
    <r>
      <rPr>
        <sz val="12"/>
        <rFont val="Times New Roman"/>
        <family val="1"/>
      </rPr>
      <t>)</t>
    </r>
    <phoneticPr fontId="7" type="noConversion"/>
  </si>
  <si>
    <t>101</t>
    <phoneticPr fontId="18" type="noConversion"/>
  </si>
  <si>
    <r>
      <rPr>
        <sz val="15"/>
        <rFont val="新細明體"/>
        <family val="1"/>
        <charset val="136"/>
      </rPr>
      <t>表</t>
    </r>
    <r>
      <rPr>
        <sz val="15"/>
        <rFont val="Times New Roman"/>
        <family val="1"/>
      </rPr>
      <t>2-4-11</t>
    </r>
    <r>
      <rPr>
        <sz val="15"/>
        <rFont val="新細明體"/>
        <family val="1"/>
        <charset val="136"/>
      </rPr>
      <t>　近</t>
    </r>
    <r>
      <rPr>
        <sz val="15"/>
        <rFont val="Times New Roman"/>
        <family val="1"/>
      </rPr>
      <t>5</t>
    </r>
    <r>
      <rPr>
        <sz val="15"/>
        <rFont val="新細明體"/>
        <family val="1"/>
        <charset val="136"/>
      </rPr>
      <t>年受刑人出獄後再犯罪情形</t>
    </r>
    <phoneticPr fontId="29" type="noConversion"/>
  </si>
  <si>
    <r>
      <rPr>
        <sz val="12"/>
        <rFont val="新細明體"/>
        <family val="1"/>
        <charset val="136"/>
      </rPr>
      <t>截至</t>
    </r>
    <r>
      <rPr>
        <sz val="12"/>
        <rFont val="Times New Roman"/>
        <family val="1"/>
      </rPr>
      <t>110</t>
    </r>
    <r>
      <rPr>
        <sz val="12"/>
        <rFont val="新細明體"/>
        <family val="1"/>
        <charset val="136"/>
      </rPr>
      <t>年底止</t>
    </r>
    <phoneticPr fontId="18" type="noConversion"/>
  </si>
  <si>
    <r>
      <rPr>
        <sz val="10"/>
        <rFont val="新細明體"/>
        <family val="1"/>
        <charset val="136"/>
      </rPr>
      <t>單位：人、</t>
    </r>
    <r>
      <rPr>
        <sz val="10"/>
        <rFont val="Times New Roman"/>
        <family val="1"/>
      </rPr>
      <t xml:space="preserve">%  </t>
    </r>
    <phoneticPr fontId="7" type="noConversion"/>
  </si>
  <si>
    <r>
      <rPr>
        <sz val="12"/>
        <rFont val="新細明體"/>
        <family val="1"/>
        <charset val="136"/>
      </rPr>
      <t>出獄後再犯經過時間</t>
    </r>
    <phoneticPr fontId="29" type="noConversion"/>
  </si>
  <si>
    <r>
      <rPr>
        <sz val="12"/>
        <rFont val="新細明體"/>
        <family val="1"/>
        <charset val="136"/>
      </rPr>
      <t>計</t>
    </r>
    <phoneticPr fontId="29" type="noConversion"/>
  </si>
  <si>
    <r>
      <rPr>
        <sz val="12"/>
        <rFont val="新細明體"/>
        <family val="1"/>
        <charset val="136"/>
      </rPr>
      <t>六月以下</t>
    </r>
    <phoneticPr fontId="29" type="noConversion"/>
  </si>
  <si>
    <r>
      <rPr>
        <sz val="12"/>
        <rFont val="新細明體"/>
        <family val="1"/>
        <charset val="136"/>
      </rPr>
      <t>一年未滿
逾六月</t>
    </r>
    <phoneticPr fontId="29" type="noConversion"/>
  </si>
  <si>
    <r>
      <rPr>
        <sz val="12"/>
        <rFont val="新細明體"/>
        <family val="1"/>
        <charset val="136"/>
      </rPr>
      <t>二年未滿
一年以上</t>
    </r>
    <phoneticPr fontId="29" type="noConversion"/>
  </si>
  <si>
    <r>
      <rPr>
        <sz val="9"/>
        <rFont val="細明體"/>
        <family val="3"/>
        <charset val="136"/>
      </rPr>
      <t>總計</t>
    </r>
    <phoneticPr fontId="16" type="noConversion"/>
  </si>
  <si>
    <r>
      <t>6</t>
    </r>
    <r>
      <rPr>
        <sz val="9"/>
        <rFont val="細明體"/>
        <family val="3"/>
        <charset val="136"/>
      </rPr>
      <t>月以下</t>
    </r>
    <phoneticPr fontId="16" type="noConversion"/>
  </si>
  <si>
    <r>
      <t>6</t>
    </r>
    <r>
      <rPr>
        <sz val="9"/>
        <rFont val="細明體"/>
        <family val="3"/>
        <charset val="136"/>
      </rPr>
      <t>月至</t>
    </r>
    <r>
      <rPr>
        <sz val="9"/>
        <rFont val="Times New Roman"/>
        <family val="1"/>
      </rPr>
      <t>1</t>
    </r>
    <r>
      <rPr>
        <sz val="9"/>
        <rFont val="細明體"/>
        <family val="3"/>
        <charset val="136"/>
      </rPr>
      <t>年</t>
    </r>
    <phoneticPr fontId="16" type="noConversion"/>
  </si>
  <si>
    <r>
      <t>1</t>
    </r>
    <r>
      <rPr>
        <sz val="9"/>
        <rFont val="細明體"/>
        <family val="3"/>
        <charset val="136"/>
      </rPr>
      <t>年至</t>
    </r>
    <r>
      <rPr>
        <sz val="9"/>
        <rFont val="Times New Roman"/>
        <family val="1"/>
      </rPr>
      <t>2</t>
    </r>
    <r>
      <rPr>
        <sz val="9"/>
        <rFont val="細明體"/>
        <family val="3"/>
        <charset val="136"/>
      </rPr>
      <t>年</t>
    </r>
    <phoneticPr fontId="16" type="noConversion"/>
  </si>
  <si>
    <r>
      <rPr>
        <sz val="9"/>
        <rFont val="細明體"/>
        <family val="3"/>
        <charset val="136"/>
      </rPr>
      <t>總計</t>
    </r>
    <r>
      <rPr>
        <sz val="9"/>
        <rFont val="Times New Roman"/>
        <family val="1"/>
      </rPr>
      <t>%</t>
    </r>
    <phoneticPr fontId="16" type="noConversion"/>
  </si>
  <si>
    <r>
      <t>6</t>
    </r>
    <r>
      <rPr>
        <sz val="9"/>
        <rFont val="細明體"/>
        <family val="3"/>
        <charset val="136"/>
      </rPr>
      <t>月</t>
    </r>
    <r>
      <rPr>
        <sz val="9"/>
        <rFont val="Times New Roman"/>
        <family val="1"/>
      </rPr>
      <t>%</t>
    </r>
    <phoneticPr fontId="16" type="noConversion"/>
  </si>
  <si>
    <r>
      <t>1</t>
    </r>
    <r>
      <rPr>
        <sz val="9"/>
        <rFont val="細明體"/>
        <family val="3"/>
        <charset val="136"/>
      </rPr>
      <t>年</t>
    </r>
    <r>
      <rPr>
        <sz val="9"/>
        <rFont val="Times New Roman"/>
        <family val="1"/>
      </rPr>
      <t>%</t>
    </r>
    <phoneticPr fontId="16" type="noConversion"/>
  </si>
  <si>
    <r>
      <t>2</t>
    </r>
    <r>
      <rPr>
        <sz val="9"/>
        <rFont val="細明體"/>
        <family val="3"/>
        <charset val="136"/>
      </rPr>
      <t>年</t>
    </r>
    <r>
      <rPr>
        <sz val="9"/>
        <rFont val="Times New Roman"/>
        <family val="1"/>
      </rPr>
      <t>%</t>
    </r>
    <phoneticPr fontId="16" type="noConversion"/>
  </si>
  <si>
    <r>
      <t>106</t>
    </r>
    <r>
      <rPr>
        <sz val="12"/>
        <rFont val="新細明體"/>
        <family val="1"/>
        <charset val="136"/>
      </rPr>
      <t>年</t>
    </r>
    <phoneticPr fontId="29" type="noConversion"/>
  </si>
  <si>
    <r>
      <t>106</t>
    </r>
    <r>
      <rPr>
        <sz val="8"/>
        <rFont val="細明體"/>
        <family val="3"/>
        <charset val="136"/>
      </rPr>
      <t>年總計</t>
    </r>
    <phoneticPr fontId="16" type="noConversion"/>
  </si>
  <si>
    <r>
      <rPr>
        <sz val="12"/>
        <rFont val="新細明體"/>
        <family val="1"/>
        <charset val="136"/>
      </rPr>
      <t>執行完畢</t>
    </r>
    <phoneticPr fontId="7" type="noConversion"/>
  </si>
  <si>
    <r>
      <t>106</t>
    </r>
    <r>
      <rPr>
        <sz val="8"/>
        <rFont val="細明體"/>
        <family val="3"/>
        <charset val="136"/>
      </rPr>
      <t>年執行</t>
    </r>
    <phoneticPr fontId="16" type="noConversion"/>
  </si>
  <si>
    <r>
      <t>106</t>
    </r>
    <r>
      <rPr>
        <sz val="8"/>
        <rFont val="細明體"/>
        <family val="3"/>
        <charset val="136"/>
      </rPr>
      <t>年假釋</t>
    </r>
    <phoneticPr fontId="16" type="noConversion"/>
  </si>
  <si>
    <r>
      <rPr>
        <sz val="12"/>
        <rFont val="新細明體"/>
        <family val="1"/>
        <charset val="136"/>
      </rPr>
      <t>執行完畢</t>
    </r>
    <phoneticPr fontId="7" type="noConversion"/>
  </si>
  <si>
    <r>
      <rPr>
        <sz val="12"/>
        <rFont val="新細明體"/>
        <family val="1"/>
        <charset val="136"/>
      </rPr>
      <t>假釋出獄</t>
    </r>
    <phoneticPr fontId="7" type="noConversion"/>
  </si>
  <si>
    <r>
      <rPr>
        <sz val="12"/>
        <rFont val="新細明體"/>
        <family val="1"/>
        <charset val="136"/>
      </rPr>
      <t>執行完畢</t>
    </r>
    <phoneticPr fontId="7" type="noConversion"/>
  </si>
  <si>
    <r>
      <rPr>
        <sz val="12"/>
        <rFont val="新細明體"/>
        <family val="1"/>
        <charset val="136"/>
      </rPr>
      <t>假釋出獄</t>
    </r>
    <phoneticPr fontId="7" type="noConversion"/>
  </si>
  <si>
    <r>
      <rPr>
        <sz val="10"/>
        <rFont val="新細明體"/>
        <family val="1"/>
        <charset val="136"/>
      </rPr>
      <t>資料來源：法務部統計處。</t>
    </r>
    <phoneticPr fontId="18" type="noConversion"/>
  </si>
  <si>
    <r>
      <rPr>
        <sz val="10"/>
        <rFont val="新細明體"/>
        <family val="1"/>
        <charset val="136"/>
      </rPr>
      <t>說　　明：</t>
    </r>
    <r>
      <rPr>
        <sz val="10"/>
        <rFont val="Times New Roman"/>
        <family val="1"/>
      </rPr>
      <t xml:space="preserve">1. </t>
    </r>
    <r>
      <rPr>
        <sz val="10"/>
        <rFont val="新細明體"/>
        <family val="1"/>
        <charset val="136"/>
      </rPr>
      <t>本表再犯人數為受刑人出獄後</t>
    </r>
    <r>
      <rPr>
        <sz val="10"/>
        <rFont val="Times New Roman"/>
        <family val="1"/>
      </rPr>
      <t>2</t>
    </r>
    <r>
      <rPr>
        <sz val="10"/>
        <rFont val="新細明體"/>
        <family val="1"/>
        <charset val="136"/>
      </rPr>
      <t>年內再犯罪，經檢察官偵查終結，已起訴且判決確定有罪、緩起訴處分及
　　　　　　職權不起訴處分確定者。
　　　　　</t>
    </r>
    <r>
      <rPr>
        <sz val="10"/>
        <rFont val="Times New Roman"/>
        <family val="1"/>
      </rPr>
      <t>2.</t>
    </r>
    <r>
      <rPr>
        <sz val="10"/>
        <rFont val="新細明體"/>
        <family val="1"/>
        <charset val="136"/>
      </rPr>
      <t>「再犯經過時間」係指自出獄日至偵查案件新收分案日之時間。
　　　　　</t>
    </r>
    <r>
      <rPr>
        <sz val="10"/>
        <rFont val="Times New Roman"/>
        <family val="1"/>
      </rPr>
      <t xml:space="preserve">3. </t>
    </r>
    <r>
      <rPr>
        <sz val="10"/>
        <rFont val="新細明體"/>
        <family val="1"/>
        <charset val="136"/>
      </rPr>
      <t>本表假釋出獄再犯人數，包含假釋期間再犯及假釋期滿再犯。</t>
    </r>
    <phoneticPr fontId="29" type="noConversion"/>
  </si>
  <si>
    <r>
      <rPr>
        <sz val="12"/>
        <rFont val="細明體"/>
        <family val="3"/>
        <charset val="136"/>
      </rPr>
      <t>新收件數</t>
    </r>
    <phoneticPr fontId="16" type="noConversion"/>
  </si>
  <si>
    <r>
      <rPr>
        <sz val="12"/>
        <rFont val="細明體"/>
        <family val="3"/>
        <charset val="136"/>
      </rPr>
      <t>終結件數</t>
    </r>
    <phoneticPr fontId="16" type="noConversion"/>
  </si>
  <si>
    <r>
      <t xml:space="preserve"> </t>
    </r>
    <r>
      <rPr>
        <sz val="12"/>
        <rFont val="細明體"/>
        <family val="3"/>
        <charset val="136"/>
      </rPr>
      <t>年底未結件數</t>
    </r>
    <phoneticPr fontId="16" type="noConversion"/>
  </si>
  <si>
    <r>
      <rPr>
        <sz val="12"/>
        <rFont val="細明體"/>
        <family val="3"/>
        <charset val="136"/>
      </rPr>
      <t>期滿</t>
    </r>
    <phoneticPr fontId="16" type="noConversion"/>
  </si>
  <si>
    <r>
      <rPr>
        <sz val="12"/>
        <rFont val="細明體"/>
        <family val="3"/>
        <charset val="136"/>
      </rPr>
      <t>撤銷</t>
    </r>
    <phoneticPr fontId="16" type="noConversion"/>
  </si>
  <si>
    <r>
      <rPr>
        <sz val="12"/>
        <rFont val="細明體"/>
        <family val="3"/>
        <charset val="136"/>
      </rPr>
      <t>假釋付
保護管束</t>
    </r>
    <phoneticPr fontId="16" type="noConversion"/>
  </si>
  <si>
    <r>
      <rPr>
        <sz val="12"/>
        <rFont val="細明體"/>
        <family val="3"/>
        <charset val="136"/>
      </rPr>
      <t>緩刑付
保護管束</t>
    </r>
    <phoneticPr fontId="16" type="noConversion"/>
  </si>
  <si>
    <r>
      <rPr>
        <sz val="12"/>
        <rFont val="細明體"/>
        <family val="3"/>
        <charset val="136"/>
      </rPr>
      <t>假釋付
保護管束</t>
    </r>
    <phoneticPr fontId="16" type="noConversion"/>
  </si>
  <si>
    <r>
      <rPr>
        <sz val="12"/>
        <rFont val="細明體"/>
        <family val="3"/>
        <charset val="136"/>
      </rPr>
      <t>緩刑付
保護管束</t>
    </r>
    <phoneticPr fontId="16" type="noConversion"/>
  </si>
  <si>
    <r>
      <rPr>
        <sz val="12"/>
        <rFont val="細明體"/>
        <family val="3"/>
        <charset val="136"/>
      </rPr>
      <t>假釋付
保護管束</t>
    </r>
    <phoneticPr fontId="16" type="noConversion"/>
  </si>
  <si>
    <r>
      <rPr>
        <sz val="12"/>
        <rFont val="細明體"/>
        <family val="3"/>
        <charset val="136"/>
      </rPr>
      <t>緩刑付
保護管束</t>
    </r>
    <phoneticPr fontId="16" type="noConversion"/>
  </si>
  <si>
    <r>
      <rPr>
        <sz val="10"/>
        <rFont val="新細明體"/>
        <family val="1"/>
        <charset val="136"/>
      </rPr>
      <t>資料來源：法務部統計處。
說　　明：</t>
    </r>
    <r>
      <rPr>
        <sz val="10"/>
        <rFont val="Times New Roman"/>
        <family val="1"/>
      </rPr>
      <t>105</t>
    </r>
    <r>
      <rPr>
        <sz val="10"/>
        <rFont val="新細明體"/>
        <family val="1"/>
        <charset val="136"/>
      </rPr>
      <t>年</t>
    </r>
    <r>
      <rPr>
        <sz val="10"/>
        <rFont val="Times New Roman"/>
        <family val="1"/>
      </rPr>
      <t>6</t>
    </r>
    <r>
      <rPr>
        <sz val="10"/>
        <rFont val="新細明體"/>
        <family val="1"/>
        <charset val="136"/>
      </rPr>
      <t>月起，終結情形新增「期滿疑似再犯」項，並由原撤銷項下分出。</t>
    </r>
    <r>
      <rPr>
        <sz val="10"/>
        <rFont val="Times New Roman"/>
        <family val="1"/>
      </rPr>
      <t>105</t>
    </r>
    <r>
      <rPr>
        <sz val="10"/>
        <rFont val="新細明體"/>
        <family val="1"/>
        <charset val="136"/>
      </rPr>
      <t>年至</t>
    </r>
    <r>
      <rPr>
        <sz val="10"/>
        <rFont val="Times New Roman"/>
        <family val="1"/>
      </rPr>
      <t>110</t>
    </r>
    <r>
      <rPr>
        <sz val="10"/>
        <rFont val="新細明體"/>
        <family val="1"/>
        <charset val="136"/>
      </rPr>
      <t>年期滿疑似再犯件數各為</t>
    </r>
    <r>
      <rPr>
        <sz val="10"/>
        <rFont val="Times New Roman"/>
        <family val="1"/>
      </rPr>
      <t>595</t>
    </r>
    <r>
      <rPr>
        <sz val="10"/>
        <rFont val="新細明體"/>
        <family val="1"/>
        <charset val="136"/>
      </rPr>
      <t>件、</t>
    </r>
    <r>
      <rPr>
        <sz val="10"/>
        <rFont val="Times New Roman"/>
        <family val="1"/>
      </rPr>
      <t>1,140</t>
    </r>
    <r>
      <rPr>
        <sz val="10"/>
        <rFont val="新細明體"/>
        <family val="1"/>
        <charset val="136"/>
      </rPr>
      <t>件、</t>
    </r>
    <r>
      <rPr>
        <sz val="10"/>
        <rFont val="Times New Roman"/>
        <family val="1"/>
      </rPr>
      <t>1,268</t>
    </r>
    <r>
      <rPr>
        <sz val="10"/>
        <rFont val="新細明體"/>
        <family val="1"/>
        <charset val="136"/>
      </rPr>
      <t>件、</t>
    </r>
    <r>
      <rPr>
        <sz val="10"/>
        <rFont val="Times New Roman"/>
        <family val="1"/>
      </rPr>
      <t>1,165</t>
    </r>
    <r>
      <rPr>
        <sz val="10"/>
        <rFont val="新細明體"/>
        <family val="1"/>
        <charset val="136"/>
      </rPr>
      <t>件、</t>
    </r>
    <r>
      <rPr>
        <sz val="10"/>
        <rFont val="Times New Roman"/>
        <family val="1"/>
      </rPr>
      <t>1,120</t>
    </r>
    <r>
      <rPr>
        <sz val="10"/>
        <rFont val="新細明體"/>
        <family val="1"/>
        <charset val="136"/>
      </rPr>
      <t>件、</t>
    </r>
    <r>
      <rPr>
        <sz val="10"/>
        <rFont val="Times New Roman"/>
        <family val="1"/>
      </rPr>
      <t>1,123</t>
    </r>
    <r>
      <rPr>
        <sz val="10"/>
        <rFont val="新細明體"/>
        <family val="1"/>
        <charset val="136"/>
      </rPr>
      <t>件。</t>
    </r>
    <phoneticPr fontId="18" type="noConversion"/>
  </si>
  <si>
    <r>
      <rPr>
        <sz val="15"/>
        <rFont val="新細明體"/>
        <family val="1"/>
        <charset val="136"/>
      </rPr>
      <t>表</t>
    </r>
    <r>
      <rPr>
        <sz val="15"/>
        <rFont val="Times New Roman"/>
        <family val="1"/>
      </rPr>
      <t>2-4-15</t>
    </r>
    <r>
      <rPr>
        <sz val="15"/>
        <rFont val="新細明體"/>
        <family val="1"/>
        <charset val="136"/>
      </rPr>
      <t>　近</t>
    </r>
    <r>
      <rPr>
        <sz val="15"/>
        <rFont val="Times New Roman"/>
        <family val="1"/>
      </rPr>
      <t>10</t>
    </r>
    <r>
      <rPr>
        <sz val="15"/>
        <rFont val="新細明體"/>
        <family val="1"/>
        <charset val="136"/>
      </rPr>
      <t>年地方檢察署保護管束案件收結情形</t>
    </r>
    <phoneticPr fontId="44" type="noConversion"/>
  </si>
  <si>
    <r>
      <t>101</t>
    </r>
    <r>
      <rPr>
        <sz val="12"/>
        <rFont val="細明體"/>
        <family val="3"/>
        <charset val="136"/>
      </rPr>
      <t>年</t>
    </r>
    <phoneticPr fontId="16" type="noConversion"/>
  </si>
  <si>
    <r>
      <t>102年</t>
    </r>
    <r>
      <rPr>
        <sz val="12"/>
        <rFont val="細明體"/>
        <family val="3"/>
        <charset val="136"/>
      </rPr>
      <t/>
    </r>
  </si>
  <si>
    <r>
      <t>103年</t>
    </r>
    <r>
      <rPr>
        <sz val="12"/>
        <rFont val="細明體"/>
        <family val="3"/>
        <charset val="136"/>
      </rPr>
      <t/>
    </r>
  </si>
  <si>
    <r>
      <t>104年</t>
    </r>
    <r>
      <rPr>
        <sz val="12"/>
        <rFont val="細明體"/>
        <family val="3"/>
        <charset val="136"/>
      </rPr>
      <t/>
    </r>
  </si>
  <si>
    <r>
      <t>105年</t>
    </r>
    <r>
      <rPr>
        <sz val="12"/>
        <rFont val="細明體"/>
        <family val="3"/>
        <charset val="136"/>
      </rPr>
      <t/>
    </r>
  </si>
  <si>
    <t>101年</t>
  </si>
  <si>
    <t>102年</t>
  </si>
  <si>
    <t>103年</t>
  </si>
  <si>
    <t>104年</t>
  </si>
  <si>
    <t>105年</t>
  </si>
  <si>
    <t>106年</t>
  </si>
  <si>
    <t>107年</t>
  </si>
  <si>
    <t>108年</t>
  </si>
  <si>
    <t>109年</t>
  </si>
  <si>
    <t>110年</t>
  </si>
  <si>
    <r>
      <t>101</t>
    </r>
    <r>
      <rPr>
        <sz val="12"/>
        <rFont val="細明體"/>
        <family val="3"/>
        <charset val="136"/>
      </rPr>
      <t>年</t>
    </r>
    <phoneticPr fontId="16" type="noConversion"/>
  </si>
  <si>
    <r>
      <t>101</t>
    </r>
    <r>
      <rPr>
        <sz val="12"/>
        <rFont val="細明體"/>
        <family val="3"/>
        <charset val="136"/>
      </rPr>
      <t>年</t>
    </r>
    <phoneticPr fontId="16" type="noConversion"/>
  </si>
  <si>
    <r>
      <t>101</t>
    </r>
    <r>
      <rPr>
        <sz val="12"/>
        <rFont val="細明體"/>
        <family val="3"/>
        <charset val="136"/>
      </rPr>
      <t>年</t>
    </r>
    <phoneticPr fontId="7" type="noConversion"/>
  </si>
  <si>
    <r>
      <t>101</t>
    </r>
    <r>
      <rPr>
        <sz val="12"/>
        <rFont val="細明體"/>
        <family val="3"/>
        <charset val="136"/>
      </rPr>
      <t>年</t>
    </r>
    <phoneticPr fontId="16" type="noConversion"/>
  </si>
  <si>
    <r>
      <t>101</t>
    </r>
    <r>
      <rPr>
        <sz val="12"/>
        <rFont val="細明體"/>
        <family val="3"/>
        <charset val="136"/>
      </rPr>
      <t>年</t>
    </r>
    <phoneticPr fontId="16" type="noConversion"/>
  </si>
  <si>
    <r>
      <t>101</t>
    </r>
    <r>
      <rPr>
        <sz val="12"/>
        <rFont val="細明體"/>
        <family val="3"/>
        <charset val="136"/>
      </rPr>
      <t>年</t>
    </r>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</si>
</sst>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5">
    <numFmt numFmtId="41" formatCode="_-* #,##0_-;\-* #,##0_-;_-* &quot;-&quot;_-;_-@_-"/>
    <numFmt numFmtId="44" formatCode="_-&quot;$&quot;* #,##0.00_-;\-&quot;$&quot;* #,##0.00_-;_-&quot;$&quot;* &quot;-&quot;??_-;_-@_-"/>
    <numFmt numFmtId="43" formatCode="_-* #,##0.00_-;\-* #,##0.00_-;_-* &quot;-&quot;??_-;_-@_-"/>
    <numFmt numFmtId="176" formatCode="_(* #,##0_);_(* \(#,##0\);_(* &quot;-&quot;_);_(@_)"/>
    <numFmt numFmtId="177" formatCode="_(* #,##0.00_);_(* \(#,##0.00\);_(* &quot;-&quot;??_);_(@_)"/>
    <numFmt numFmtId="178" formatCode="#,##0__"/>
    <numFmt numFmtId="179" formatCode="#,##0_ "/>
    <numFmt numFmtId="180" formatCode="0.00_ "/>
    <numFmt numFmtId="181" formatCode="#,##0.00_ "/>
    <numFmt numFmtId="182" formatCode="#####0;;\-"/>
    <numFmt numFmtId="183" formatCode="#,##0;;\-__"/>
    <numFmt numFmtId="184" formatCode="_-* #,##0.00_-;\-* #,##0.00_-;_-* &quot;-&quot;_-;_-@_-"/>
    <numFmt numFmtId="185" formatCode="###\ ##0"/>
    <numFmt numFmtId="186" formatCode="#,##0______"/>
    <numFmt numFmtId="187" formatCode="#,##0.00______;;\-______"/>
    <numFmt numFmtId="188" formatCode="#,##0.00__;;\-__"/>
    <numFmt numFmtId="189" formatCode="_-* #,##0.0_-;\-* #,##0.0_-;_-* &quot;-&quot;?_-;_-@_-"/>
    <numFmt numFmtId="190" formatCode="&quot;基期：民國&quot;@&quot;=100&quot;"/>
    <numFmt numFmtId="191" formatCode="#,##0.00____"/>
    <numFmt numFmtId="192" formatCode="0.0_ "/>
    <numFmt numFmtId="193" formatCode="0.00_);[Red]\(0.00\)"/>
    <numFmt numFmtId="194" formatCode="###0;;\-"/>
    <numFmt numFmtId="195" formatCode="@&quot;年&quot;&quot;底&quot;"/>
    <numFmt numFmtId="196" formatCode="&quot;基期：民國&quot;@&quot;年＝100&quot;"/>
    <numFmt numFmtId="197" formatCode="@&quot;年&quot;"/>
    <numFmt numFmtId="198" formatCode="#,##0;#,##0;&quot;-&quot;;@"/>
    <numFmt numFmtId="199" formatCode="#,##0.00;#,##0.00;&quot;-&quot;;@"/>
    <numFmt numFmtId="200" formatCode="_(* #,##0.00_);_(* \(#,##0.00\);_(* &quot;-&quot;_);_(@_)"/>
    <numFmt numFmtId="201" formatCode="0_ "/>
    <numFmt numFmtId="202" formatCode="_-* #,##0_-;\-* #,##0_-;_-* &quot;-&quot;??_-;_-@_-"/>
    <numFmt numFmtId="203" formatCode="\ #,##0_-;\-* #,##0_-;\ &quot;－&quot;;@_-"/>
    <numFmt numFmtId="204" formatCode="@&quot;年底&quot;"/>
    <numFmt numFmtId="205" formatCode="&quot;(&quot;0&quot;)&quot;"/>
    <numFmt numFmtId="206" formatCode="_-* #,##0_-;\-* #,##0_-;_-* &quot;－&quot;_-;_-@_-"/>
    <numFmt numFmtId="207" formatCode="#,##0.00_);[Red]\(#,##0.00\)"/>
  </numFmts>
  <fonts count="74">
    <font>
      <sz val="12"/>
      <color theme="1"/>
      <name val="新細明體"/>
      <family val="2"/>
      <scheme val="minor"/>
    </font>
    <font>
      <sz val="12"/>
      <color theme="1"/>
      <name val="新細明體"/>
      <family val="2"/>
      <charset val="136"/>
      <scheme val="minor"/>
    </font>
    <font>
      <sz val="12"/>
      <color theme="1"/>
      <name val="新細明體"/>
      <family val="2"/>
      <charset val="136"/>
      <scheme val="minor"/>
    </font>
    <font>
      <sz val="12"/>
      <color theme="1"/>
      <name val="新細明體"/>
      <family val="1"/>
      <charset val="136"/>
      <scheme val="minor"/>
    </font>
    <font>
      <sz val="15"/>
      <name val="Times New Roman"/>
      <family val="1"/>
    </font>
    <font>
      <sz val="15"/>
      <name val="新細明體"/>
      <family val="1"/>
      <charset val="136"/>
    </font>
    <font>
      <sz val="9"/>
      <name val="新細明體"/>
      <family val="2"/>
      <charset val="136"/>
      <scheme val="minor"/>
    </font>
    <font>
      <sz val="9"/>
      <name val="新細明體"/>
      <family val="1"/>
      <charset val="136"/>
    </font>
    <font>
      <sz val="12"/>
      <name val="Times New Roman"/>
      <family val="1"/>
    </font>
    <font>
      <sz val="12"/>
      <name val="新細明體"/>
      <family val="1"/>
      <charset val="136"/>
    </font>
    <font>
      <sz val="11"/>
      <name val="Times New Roman"/>
      <family val="1"/>
    </font>
    <font>
      <sz val="10"/>
      <name val="Times New Roman"/>
      <family val="1"/>
    </font>
    <font>
      <sz val="10"/>
      <name val="新細明體"/>
      <family val="1"/>
      <charset val="136"/>
    </font>
    <font>
      <sz val="12"/>
      <color indexed="8"/>
      <name val="標楷體"/>
      <family val="4"/>
      <charset val="136"/>
    </font>
    <font>
      <sz val="11"/>
      <name val="新細明體"/>
      <family val="1"/>
      <charset val="136"/>
    </font>
    <font>
      <sz val="12"/>
      <name val="Courier"/>
      <family val="3"/>
    </font>
    <font>
      <sz val="9"/>
      <name val="新細明體"/>
      <family val="3"/>
      <charset val="136"/>
      <scheme val="minor"/>
    </font>
    <font>
      <sz val="12"/>
      <color theme="1"/>
      <name val="Times New Roman"/>
      <family val="1"/>
    </font>
    <font>
      <sz val="9"/>
      <name val="新細明體"/>
      <family val="1"/>
      <charset val="136"/>
      <scheme val="minor"/>
    </font>
    <font>
      <sz val="12"/>
      <name val="新細明體"/>
      <family val="1"/>
      <charset val="136"/>
      <scheme val="major"/>
    </font>
    <font>
      <sz val="12"/>
      <color theme="1"/>
      <name val="新細明體"/>
      <family val="1"/>
      <charset val="136"/>
    </font>
    <font>
      <sz val="11"/>
      <color theme="1"/>
      <name val="Times New Roman"/>
      <family val="1"/>
    </font>
    <font>
      <i/>
      <sz val="11"/>
      <name val="Times New Roman"/>
      <family val="1"/>
    </font>
    <font>
      <sz val="10"/>
      <color indexed="9"/>
      <name val="新細明體"/>
      <family val="1"/>
      <charset val="136"/>
    </font>
    <font>
      <sz val="20"/>
      <name val="Times New Roman"/>
      <family val="1"/>
    </font>
    <font>
      <sz val="16"/>
      <name val="Times New Roman"/>
      <family val="1"/>
    </font>
    <font>
      <sz val="14"/>
      <name val="Times New Roman"/>
      <family val="1"/>
    </font>
    <font>
      <sz val="18"/>
      <name val="Times New Roman"/>
      <family val="1"/>
    </font>
    <font>
      <sz val="10"/>
      <name val="Times New Roman"/>
      <family val="1"/>
      <charset val="136"/>
    </font>
    <font>
      <sz val="9"/>
      <name val="標楷體"/>
      <family val="4"/>
      <charset val="136"/>
    </font>
    <font>
      <sz val="12"/>
      <color indexed="8"/>
      <name val="Times New Roman"/>
      <family val="1"/>
    </font>
    <font>
      <sz val="13"/>
      <color theme="1"/>
      <name val="新細明體"/>
      <family val="1"/>
      <charset val="136"/>
    </font>
    <font>
      <sz val="12"/>
      <name val="細明體"/>
      <family val="3"/>
      <charset val="136"/>
    </font>
    <font>
      <sz val="13"/>
      <name val="Times New Roman"/>
      <family val="1"/>
    </font>
    <font>
      <sz val="13"/>
      <name val="新細明體"/>
      <family val="1"/>
      <charset val="136"/>
    </font>
    <font>
      <sz val="12"/>
      <color indexed="55"/>
      <name val="Times New Roman"/>
      <family val="1"/>
    </font>
    <font>
      <sz val="12"/>
      <color indexed="55"/>
      <name val="新細明體"/>
      <family val="1"/>
      <charset val="136"/>
    </font>
    <font>
      <sz val="12"/>
      <name val="華康中黑體"/>
      <family val="3"/>
      <charset val="136"/>
    </font>
    <font>
      <sz val="12"/>
      <name val="標楷體"/>
      <family val="4"/>
      <charset val="136"/>
    </font>
    <font>
      <b/>
      <sz val="12"/>
      <name val="Times New Roman"/>
      <family val="1"/>
    </font>
    <font>
      <sz val="9"/>
      <name val="Times New Roman"/>
      <family val="1"/>
    </font>
    <font>
      <sz val="10"/>
      <name val="細明體"/>
      <family val="3"/>
      <charset val="136"/>
    </font>
    <font>
      <sz val="8"/>
      <name val="Times New Roman"/>
      <family val="1"/>
    </font>
    <font>
      <sz val="8"/>
      <name val="新細明體"/>
      <family val="1"/>
      <charset val="136"/>
    </font>
    <font>
      <sz val="14"/>
      <name val="華康粗黑體(P)"/>
      <family val="1"/>
      <charset val="136"/>
    </font>
    <font>
      <sz val="9"/>
      <name val="細明體"/>
      <family val="3"/>
      <charset val="136"/>
    </font>
    <font>
      <sz val="3.8"/>
      <name val="Times New Roman"/>
      <family val="1"/>
    </font>
    <font>
      <sz val="16"/>
      <name val="新細明體"/>
      <family val="1"/>
      <charset val="136"/>
    </font>
    <font>
      <sz val="10"/>
      <color indexed="9"/>
      <name val="Times New Roman"/>
      <family val="1"/>
    </font>
    <font>
      <sz val="10.55"/>
      <name val="Times New Roman"/>
      <family val="1"/>
    </font>
    <font>
      <sz val="9.5"/>
      <name val="Times New Roman"/>
      <family val="1"/>
    </font>
    <font>
      <sz val="9.5"/>
      <name val="新細明體"/>
      <family val="1"/>
      <charset val="136"/>
    </font>
    <font>
      <b/>
      <sz val="14"/>
      <name val="元易粗黑體"/>
      <family val="3"/>
      <charset val="136"/>
    </font>
    <font>
      <sz val="14"/>
      <name val="新細明體"/>
      <family val="1"/>
      <charset val="136"/>
    </font>
    <font>
      <sz val="11"/>
      <name val="細明體"/>
      <family val="3"/>
      <charset val="136"/>
    </font>
    <font>
      <sz val="11"/>
      <color indexed="8"/>
      <name val="Times New Roman"/>
      <family val="1"/>
    </font>
    <font>
      <sz val="10"/>
      <color rgb="FFFF0000"/>
      <name val="Times New Roman"/>
      <family val="1"/>
    </font>
    <font>
      <sz val="15"/>
      <name val="細明體"/>
      <family val="3"/>
      <charset val="136"/>
    </font>
    <font>
      <sz val="12"/>
      <name val="華康中楷體"/>
      <family val="3"/>
      <charset val="136"/>
    </font>
    <font>
      <sz val="9"/>
      <name val="華康中楷體"/>
      <family val="3"/>
      <charset val="136"/>
    </font>
    <font>
      <sz val="12"/>
      <color theme="1"/>
      <name val="新細明體"/>
      <family val="1"/>
      <charset val="136"/>
      <scheme val="major"/>
    </font>
    <font>
      <sz val="7"/>
      <name val="Times New Roman"/>
      <family val="1"/>
    </font>
    <font>
      <b/>
      <sz val="10"/>
      <name val="Times New Roman"/>
      <family val="1"/>
    </font>
    <font>
      <sz val="15"/>
      <color theme="1"/>
      <name val="Times New Roman"/>
      <family val="1"/>
    </font>
    <font>
      <sz val="15"/>
      <color theme="1"/>
      <name val="新細明體"/>
      <family val="1"/>
      <charset val="136"/>
    </font>
    <font>
      <b/>
      <sz val="11"/>
      <name val="細明體"/>
      <family val="3"/>
      <charset val="136"/>
    </font>
    <font>
      <sz val="10"/>
      <color theme="1"/>
      <name val="新細明體"/>
      <family val="1"/>
      <charset val="136"/>
    </font>
    <font>
      <sz val="10"/>
      <name val="微軟正黑體"/>
      <family val="2"/>
      <charset val="136"/>
    </font>
    <font>
      <sz val="11"/>
      <color theme="1"/>
      <name val="新細明體"/>
      <family val="1"/>
      <charset val="136"/>
    </font>
    <font>
      <sz val="12"/>
      <color theme="1"/>
      <name val="細明體"/>
      <family val="3"/>
      <charset val="136"/>
    </font>
    <font>
      <sz val="7"/>
      <name val="細明體"/>
      <family val="3"/>
      <charset val="136"/>
    </font>
    <font>
      <sz val="10"/>
      <color theme="1"/>
      <name val="Times New Roman"/>
      <family val="1"/>
    </font>
    <font>
      <sz val="10"/>
      <color theme="1"/>
      <name val="微軟正黑體"/>
      <family val="2"/>
      <charset val="136"/>
    </font>
    <font>
      <sz val="8"/>
      <name val="細明體"/>
      <family val="3"/>
      <charset val="136"/>
    </font>
  </fonts>
  <fills count="2">
    <fill>
      <patternFill patternType="none"/>
    </fill>
    <fill>
      <patternFill patternType="gray125"/>
    </fill>
  </fills>
  <borders count="20">
    <border>
      <left/>
      <right/>
      <top/>
      <bottom/>
      <diagonal/>
    </border>
    <border>
      <left/>
      <right/>
      <top style="thin">
        <color indexed="64"/>
      </top>
      <bottom/>
      <diagonal/>
    </border>
    <border>
      <left/>
      <right/>
      <top style="thin">
        <color indexed="64"/>
      </top>
      <bottom style="thin">
        <color indexed="64"/>
      </bottom>
      <diagonal/>
    </border>
    <border>
      <left/>
      <right/>
      <top/>
      <bottom style="thin">
        <color auto="1"/>
      </bottom>
      <diagonal/>
    </border>
    <border>
      <left/>
      <right/>
      <top/>
      <bottom style="medium">
        <color indexed="64"/>
      </bottom>
      <diagonal/>
    </border>
    <border>
      <left/>
      <right/>
      <top style="thick">
        <color indexed="64"/>
      </top>
      <bottom/>
      <diagonal/>
    </border>
    <border>
      <left/>
      <right/>
      <top style="thick">
        <color auto="1"/>
      </top>
      <bottom style="thin">
        <color auto="1"/>
      </bottom>
      <diagonal/>
    </border>
    <border>
      <left/>
      <right/>
      <top style="hair">
        <color indexed="64"/>
      </top>
      <bottom/>
      <diagonal/>
    </border>
    <border>
      <left style="thin">
        <color indexed="64"/>
      </left>
      <right/>
      <top style="thin">
        <color indexed="64"/>
      </top>
      <bottom/>
      <diagonal/>
    </border>
    <border>
      <left/>
      <right style="thin">
        <color indexed="64"/>
      </right>
      <top style="thin">
        <color indexed="64"/>
      </top>
      <bottom style="thin">
        <color auto="1"/>
      </bottom>
      <diagonal/>
    </border>
    <border>
      <left style="thin">
        <color auto="1"/>
      </left>
      <right/>
      <top/>
      <bottom/>
      <diagonal/>
    </border>
    <border>
      <left/>
      <right style="thin">
        <color indexed="64"/>
      </right>
      <top style="thin">
        <color indexed="64"/>
      </top>
      <bottom/>
      <diagonal/>
    </border>
    <border>
      <left/>
      <right style="thin">
        <color indexed="64"/>
      </right>
      <top/>
      <bottom/>
      <diagonal/>
    </border>
    <border>
      <left style="thin">
        <color auto="1"/>
      </left>
      <right/>
      <top/>
      <bottom style="thin">
        <color auto="1"/>
      </bottom>
      <diagonal/>
    </border>
    <border>
      <left/>
      <right style="thin">
        <color indexed="64"/>
      </right>
      <top/>
      <bottom style="thin">
        <color auto="1"/>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auto="1"/>
      </bottom>
      <diagonal/>
    </border>
  </borders>
  <cellStyleXfs count="71">
    <xf numFmtId="0" fontId="0" fillId="0" borderId="0">
      <alignment vertical="center"/>
    </xf>
    <xf numFmtId="0" fontId="3" fillId="0" borderId="0">
      <alignment vertical="center"/>
    </xf>
    <xf numFmtId="0" fontId="13" fillId="0" borderId="0">
      <alignment vertical="center"/>
    </xf>
    <xf numFmtId="0" fontId="9" fillId="0" borderId="0"/>
    <xf numFmtId="0" fontId="8" fillId="0" borderId="0"/>
    <xf numFmtId="43" fontId="3" fillId="0" borderId="0" applyFont="0" applyFill="0" applyBorder="0" applyAlignment="0" applyProtection="0">
      <alignment vertical="center"/>
    </xf>
    <xf numFmtId="0" fontId="9" fillId="0" borderId="0"/>
    <xf numFmtId="0" fontId="8" fillId="0" borderId="0"/>
    <xf numFmtId="0" fontId="9" fillId="0" borderId="0"/>
    <xf numFmtId="0" fontId="3" fillId="0" borderId="0">
      <alignment vertical="center"/>
    </xf>
    <xf numFmtId="0" fontId="12" fillId="0" borderId="0"/>
    <xf numFmtId="0" fontId="9" fillId="0" borderId="0"/>
    <xf numFmtId="0" fontId="9" fillId="0" borderId="0">
      <alignment vertical="center"/>
    </xf>
    <xf numFmtId="0" fontId="9" fillId="0" borderId="0"/>
    <xf numFmtId="0" fontId="9" fillId="0" borderId="0"/>
    <xf numFmtId="0" fontId="9" fillId="0" borderId="0"/>
    <xf numFmtId="0" fontId="9" fillId="0" borderId="0"/>
    <xf numFmtId="0" fontId="9" fillId="0" borderId="0">
      <alignment vertical="center"/>
    </xf>
    <xf numFmtId="0" fontId="13" fillId="0" borderId="0">
      <alignment vertical="center"/>
    </xf>
    <xf numFmtId="0" fontId="9" fillId="0" borderId="0">
      <alignment vertical="center"/>
    </xf>
    <xf numFmtId="0" fontId="8" fillId="0" borderId="0"/>
    <xf numFmtId="0" fontId="9" fillId="0" borderId="0"/>
    <xf numFmtId="0" fontId="15" fillId="0" borderId="0"/>
    <xf numFmtId="0" fontId="15" fillId="0" borderId="0"/>
    <xf numFmtId="0" fontId="15" fillId="0" borderId="0"/>
    <xf numFmtId="0" fontId="9" fillId="0" borderId="0"/>
    <xf numFmtId="0" fontId="9" fillId="0" borderId="0"/>
    <xf numFmtId="0" fontId="8" fillId="0" borderId="0"/>
    <xf numFmtId="0" fontId="8" fillId="0" borderId="0"/>
    <xf numFmtId="0" fontId="8" fillId="0" borderId="0"/>
    <xf numFmtId="0" fontId="13" fillId="0" borderId="0">
      <alignment vertical="center"/>
    </xf>
    <xf numFmtId="0" fontId="8" fillId="0" borderId="0"/>
    <xf numFmtId="0" fontId="9" fillId="0" borderId="0"/>
    <xf numFmtId="0" fontId="8" fillId="0" borderId="0"/>
    <xf numFmtId="0" fontId="9" fillId="0" borderId="0"/>
    <xf numFmtId="0" fontId="9" fillId="0" borderId="0">
      <alignment vertical="center"/>
    </xf>
    <xf numFmtId="0" fontId="15" fillId="0" borderId="0"/>
    <xf numFmtId="0" fontId="15" fillId="0" borderId="0"/>
    <xf numFmtId="0" fontId="9" fillId="0" borderId="0"/>
    <xf numFmtId="0" fontId="3" fillId="0" borderId="0">
      <alignment vertical="center"/>
    </xf>
    <xf numFmtId="0" fontId="3" fillId="0" borderId="0">
      <alignment vertical="center"/>
    </xf>
    <xf numFmtId="0" fontId="9" fillId="0" borderId="0"/>
    <xf numFmtId="0" fontId="9" fillId="0" borderId="0"/>
    <xf numFmtId="0" fontId="8" fillId="0" borderId="0"/>
    <xf numFmtId="0" fontId="9" fillId="0" borderId="0"/>
    <xf numFmtId="176" fontId="8" fillId="0" borderId="0" applyFont="0" applyFill="0" applyBorder="0" applyAlignment="0" applyProtection="0"/>
    <xf numFmtId="0" fontId="9" fillId="0" borderId="0">
      <alignment vertical="center"/>
    </xf>
    <xf numFmtId="0" fontId="8" fillId="0" borderId="0"/>
    <xf numFmtId="0" fontId="58" fillId="0" borderId="0"/>
    <xf numFmtId="0" fontId="9" fillId="0" borderId="0">
      <alignment vertical="center"/>
    </xf>
    <xf numFmtId="0" fontId="8" fillId="0" borderId="0"/>
    <xf numFmtId="43" fontId="9" fillId="0" borderId="0" applyFont="0" applyFill="0" applyBorder="0" applyAlignment="0" applyProtection="0">
      <alignment vertical="center"/>
    </xf>
    <xf numFmtId="0" fontId="38" fillId="0" borderId="0"/>
    <xf numFmtId="0" fontId="9" fillId="0" borderId="0">
      <alignment vertical="center"/>
    </xf>
    <xf numFmtId="0" fontId="9" fillId="0" borderId="0"/>
    <xf numFmtId="0" fontId="9" fillId="0" borderId="0"/>
    <xf numFmtId="0" fontId="9" fillId="0" borderId="0"/>
    <xf numFmtId="0" fontId="38" fillId="0" borderId="0"/>
    <xf numFmtId="44" fontId="3" fillId="0" borderId="0" applyFont="0" applyFill="0" applyBorder="0" applyAlignment="0" applyProtection="0">
      <alignment vertical="center"/>
    </xf>
    <xf numFmtId="0" fontId="38" fillId="0" borderId="0">
      <alignment vertical="center"/>
    </xf>
    <xf numFmtId="0" fontId="58" fillId="0" borderId="0"/>
    <xf numFmtId="0" fontId="9" fillId="0" borderId="0"/>
    <xf numFmtId="0" fontId="8" fillId="0" borderId="0"/>
    <xf numFmtId="177" fontId="8" fillId="0" borderId="0" applyFont="0" applyFill="0" applyBorder="0" applyAlignment="0" applyProtection="0"/>
    <xf numFmtId="0" fontId="9" fillId="0" borderId="0"/>
    <xf numFmtId="0" fontId="38" fillId="0" borderId="0"/>
    <xf numFmtId="0" fontId="9" fillId="0" borderId="0" applyAlignment="0"/>
    <xf numFmtId="0" fontId="9" fillId="0" borderId="0"/>
    <xf numFmtId="0" fontId="9" fillId="0" borderId="0"/>
    <xf numFmtId="44" fontId="2" fillId="0" borderId="0" applyFont="0" applyFill="0" applyBorder="0" applyAlignment="0" applyProtection="0">
      <alignment vertical="center"/>
    </xf>
    <xf numFmtId="44" fontId="1" fillId="0" borderId="0" applyFont="0" applyFill="0" applyBorder="0" applyAlignment="0" applyProtection="0">
      <alignment vertical="center"/>
    </xf>
  </cellStyleXfs>
  <cellXfs count="1388">
    <xf numFmtId="0" fontId="0" fillId="0" borderId="0" xfId="0">
      <alignment vertical="center"/>
    </xf>
    <xf numFmtId="0" fontId="4" fillId="0" borderId="0" xfId="1" applyFont="1" applyBorder="1" applyAlignment="1"/>
    <xf numFmtId="0" fontId="8" fillId="0" borderId="1" xfId="1" applyFont="1" applyBorder="1" applyAlignment="1">
      <alignment vertical="center"/>
    </xf>
    <xf numFmtId="0" fontId="8" fillId="0" borderId="0" xfId="1" applyFont="1" applyBorder="1" applyAlignment="1"/>
    <xf numFmtId="41" fontId="8" fillId="0" borderId="3" xfId="1" applyNumberFormat="1" applyFont="1" applyBorder="1" applyAlignment="1">
      <alignment horizontal="center" vertical="center"/>
    </xf>
    <xf numFmtId="43" fontId="8" fillId="0" borderId="2" xfId="1" applyNumberFormat="1" applyFont="1" applyBorder="1" applyAlignment="1">
      <alignment horizontal="center" vertical="center"/>
    </xf>
    <xf numFmtId="41" fontId="10" fillId="0" borderId="0" xfId="1" applyNumberFormat="1" applyFont="1" applyBorder="1" applyAlignment="1">
      <alignment horizontal="right" vertical="center"/>
    </xf>
    <xf numFmtId="43" fontId="10" fillId="0" borderId="0" xfId="1" applyNumberFormat="1" applyFont="1" applyBorder="1" applyAlignment="1">
      <alignment horizontal="right" vertical="center"/>
    </xf>
    <xf numFmtId="43" fontId="10" fillId="0" borderId="1" xfId="1" applyNumberFormat="1" applyFont="1" applyBorder="1" applyAlignment="1">
      <alignment horizontal="right" vertical="center"/>
    </xf>
    <xf numFmtId="41" fontId="10" fillId="0" borderId="1" xfId="1" applyNumberFormat="1" applyFont="1" applyBorder="1" applyAlignment="1">
      <alignment horizontal="right" vertical="center"/>
    </xf>
    <xf numFmtId="0" fontId="8" fillId="0" borderId="0" xfId="1" applyFont="1" applyBorder="1" applyAlignment="1">
      <alignment vertical="center"/>
    </xf>
    <xf numFmtId="0" fontId="8" fillId="0" borderId="0" xfId="1" applyFont="1" applyBorder="1" applyAlignment="1">
      <alignment horizontal="distributed" vertical="center"/>
    </xf>
    <xf numFmtId="0" fontId="8" fillId="0" borderId="3" xfId="1" applyFont="1" applyBorder="1" applyAlignment="1">
      <alignment horizontal="distributed" vertical="center"/>
    </xf>
    <xf numFmtId="41" fontId="10" fillId="0" borderId="3" xfId="1" applyNumberFormat="1" applyFont="1" applyBorder="1" applyAlignment="1">
      <alignment horizontal="right" vertical="center"/>
    </xf>
    <xf numFmtId="43" fontId="10" fillId="0" borderId="3" xfId="1" applyNumberFormat="1" applyFont="1" applyBorder="1" applyAlignment="1">
      <alignment horizontal="right" vertical="center"/>
    </xf>
    <xf numFmtId="0" fontId="11" fillId="0" borderId="0" xfId="1" applyFont="1" applyBorder="1" applyAlignment="1"/>
    <xf numFmtId="41" fontId="11" fillId="0" borderId="0" xfId="1" applyNumberFormat="1" applyFont="1" applyBorder="1" applyAlignment="1"/>
    <xf numFmtId="43" fontId="11" fillId="0" borderId="0" xfId="1" applyNumberFormat="1" applyFont="1" applyBorder="1" applyAlignment="1"/>
    <xf numFmtId="41" fontId="8" fillId="0" borderId="0" xfId="1" applyNumberFormat="1" applyFont="1" applyBorder="1" applyAlignment="1"/>
    <xf numFmtId="43" fontId="8" fillId="0" borderId="0" xfId="1" applyNumberFormat="1" applyFont="1" applyBorder="1" applyAlignment="1"/>
    <xf numFmtId="0" fontId="4" fillId="0" borderId="0" xfId="3" applyFont="1" applyBorder="1" applyAlignment="1">
      <alignment horizontal="center" vertical="center"/>
    </xf>
    <xf numFmtId="0" fontId="4" fillId="0" borderId="0" xfId="3" applyFont="1" applyBorder="1" applyAlignment="1">
      <alignment vertical="center"/>
    </xf>
    <xf numFmtId="0" fontId="10" fillId="0" borderId="0" xfId="3" applyFont="1" applyBorder="1" applyAlignment="1">
      <alignment vertical="center"/>
    </xf>
    <xf numFmtId="0" fontId="8" fillId="0" borderId="0" xfId="3" applyFont="1" applyBorder="1" applyAlignment="1">
      <alignment vertical="center"/>
    </xf>
    <xf numFmtId="0" fontId="8" fillId="0" borderId="3" xfId="3" applyFont="1" applyBorder="1" applyAlignment="1">
      <alignment horizontal="center" vertical="center"/>
    </xf>
    <xf numFmtId="41" fontId="10" fillId="0" borderId="0" xfId="3" applyNumberFormat="1" applyFont="1" applyBorder="1" applyAlignment="1">
      <alignment horizontal="right" vertical="center"/>
    </xf>
    <xf numFmtId="43" fontId="10" fillId="0" borderId="0" xfId="3" applyNumberFormat="1" applyFont="1" applyBorder="1" applyAlignment="1">
      <alignment horizontal="right" vertical="center"/>
    </xf>
    <xf numFmtId="41" fontId="10" fillId="0" borderId="3" xfId="3" applyNumberFormat="1" applyFont="1" applyBorder="1" applyAlignment="1">
      <alignment horizontal="right" vertical="center"/>
    </xf>
    <xf numFmtId="43" fontId="10" fillId="0" borderId="3" xfId="3" applyNumberFormat="1" applyFont="1" applyBorder="1" applyAlignment="1">
      <alignment horizontal="right" vertical="center"/>
    </xf>
    <xf numFmtId="0" fontId="11" fillId="0" borderId="0" xfId="3" applyFont="1" applyBorder="1"/>
    <xf numFmtId="178" fontId="8" fillId="0" borderId="0" xfId="3" applyNumberFormat="1" applyFont="1" applyBorder="1"/>
    <xf numFmtId="0" fontId="8" fillId="0" borderId="0" xfId="3" applyFont="1" applyBorder="1"/>
    <xf numFmtId="0" fontId="10" fillId="0" borderId="0" xfId="1" applyFont="1" applyBorder="1" applyAlignment="1">
      <alignment vertical="center"/>
    </xf>
    <xf numFmtId="0" fontId="8" fillId="0" borderId="2" xfId="1" applyFont="1" applyBorder="1" applyAlignment="1">
      <alignment horizontal="center" vertical="center"/>
    </xf>
    <xf numFmtId="43" fontId="10" fillId="0" borderId="0" xfId="1" quotePrefix="1" applyNumberFormat="1" applyFont="1" applyBorder="1" applyAlignment="1">
      <alignment horizontal="right" vertical="center"/>
    </xf>
    <xf numFmtId="0" fontId="8" fillId="0" borderId="0" xfId="1" applyFont="1" applyBorder="1" applyAlignment="1">
      <alignment horizontal="distributed" vertical="center" wrapText="1"/>
    </xf>
    <xf numFmtId="0" fontId="8" fillId="0" borderId="0" xfId="1" applyFont="1" applyFill="1" applyBorder="1" applyAlignment="1">
      <alignment vertical="center"/>
    </xf>
    <xf numFmtId="43" fontId="10" fillId="0" borderId="3" xfId="1" quotePrefix="1" applyNumberFormat="1" applyFont="1" applyBorder="1" applyAlignment="1">
      <alignment horizontal="right" vertical="center"/>
    </xf>
    <xf numFmtId="0" fontId="11" fillId="0" borderId="0" xfId="1" applyFont="1" applyBorder="1" applyAlignment="1">
      <alignment vertical="center"/>
    </xf>
    <xf numFmtId="0" fontId="17" fillId="0" borderId="0" xfId="1" applyFont="1" applyBorder="1" applyAlignment="1">
      <alignment vertical="center"/>
    </xf>
    <xf numFmtId="0" fontId="8" fillId="0" borderId="1" xfId="3" applyFont="1" applyFill="1" applyBorder="1" applyAlignment="1">
      <alignment vertical="center"/>
    </xf>
    <xf numFmtId="0" fontId="19" fillId="0" borderId="0" xfId="3" applyFont="1" applyFill="1" applyBorder="1" applyAlignment="1">
      <alignment horizontal="right" vertical="center"/>
    </xf>
    <xf numFmtId="0" fontId="8" fillId="0" borderId="0" xfId="3" applyFont="1" applyFill="1" applyBorder="1" applyAlignment="1">
      <alignment horizontal="distributed" vertical="center"/>
    </xf>
    <xf numFmtId="179" fontId="10" fillId="0" borderId="1" xfId="3" applyNumberFormat="1" applyFont="1" applyBorder="1" applyAlignment="1">
      <alignment horizontal="right" vertical="center"/>
    </xf>
    <xf numFmtId="180" fontId="10" fillId="0" borderId="0" xfId="3" applyNumberFormat="1" applyFont="1" applyBorder="1" applyAlignment="1">
      <alignment horizontal="right" vertical="center"/>
    </xf>
    <xf numFmtId="179" fontId="10" fillId="0" borderId="0" xfId="3" applyNumberFormat="1" applyFont="1" applyBorder="1" applyAlignment="1">
      <alignment horizontal="right" vertical="center"/>
    </xf>
    <xf numFmtId="179" fontId="10" fillId="0" borderId="3" xfId="3" applyNumberFormat="1" applyFont="1" applyBorder="1" applyAlignment="1">
      <alignment horizontal="right" vertical="center"/>
    </xf>
    <xf numFmtId="180" fontId="10" fillId="0" borderId="3" xfId="3" applyNumberFormat="1" applyFont="1" applyBorder="1" applyAlignment="1">
      <alignment horizontal="right" vertical="center"/>
    </xf>
    <xf numFmtId="0" fontId="8" fillId="0" borderId="0" xfId="3" applyFont="1" applyFill="1" applyBorder="1" applyAlignment="1">
      <alignment vertical="center"/>
    </xf>
    <xf numFmtId="0" fontId="8" fillId="0" borderId="0" xfId="3" applyFont="1" applyBorder="1" applyAlignment="1">
      <alignment horizontal="distributed" vertical="center"/>
    </xf>
    <xf numFmtId="41" fontId="17" fillId="0" borderId="1" xfId="1" applyNumberFormat="1" applyFont="1" applyBorder="1" applyAlignment="1">
      <alignment horizontal="right" vertical="center"/>
    </xf>
    <xf numFmtId="43" fontId="17" fillId="0" borderId="1" xfId="1" applyNumberFormat="1" applyFont="1" applyBorder="1" applyAlignment="1">
      <alignment horizontal="right" vertical="center"/>
    </xf>
    <xf numFmtId="41" fontId="17" fillId="0" borderId="0" xfId="1" applyNumberFormat="1" applyFont="1" applyBorder="1" applyAlignment="1">
      <alignment horizontal="right" vertical="center"/>
    </xf>
    <xf numFmtId="43" fontId="17" fillId="0" borderId="0" xfId="1" applyNumberFormat="1" applyFont="1" applyBorder="1" applyAlignment="1">
      <alignment horizontal="right" vertical="center"/>
    </xf>
    <xf numFmtId="0" fontId="8" fillId="0" borderId="3" xfId="3" applyFont="1" applyBorder="1" applyAlignment="1">
      <alignment horizontal="distributed" vertical="center"/>
    </xf>
    <xf numFmtId="41" fontId="17" fillId="0" borderId="3" xfId="1" applyNumberFormat="1" applyFont="1" applyBorder="1" applyAlignment="1">
      <alignment horizontal="right" vertical="center"/>
    </xf>
    <xf numFmtId="43" fontId="17" fillId="0" borderId="3" xfId="1" applyNumberFormat="1" applyFont="1" applyBorder="1" applyAlignment="1">
      <alignment horizontal="right" vertical="center"/>
    </xf>
    <xf numFmtId="0" fontId="11" fillId="0" borderId="0" xfId="3" applyFont="1" applyBorder="1" applyAlignment="1">
      <alignment vertical="center"/>
    </xf>
    <xf numFmtId="0" fontId="17" fillId="0" borderId="0" xfId="1" applyFont="1" applyBorder="1">
      <alignment vertical="center"/>
    </xf>
    <xf numFmtId="41" fontId="8" fillId="0" borderId="2" xfId="3" applyNumberFormat="1" applyFont="1" applyBorder="1" applyAlignment="1">
      <alignment horizontal="center" vertical="center"/>
    </xf>
    <xf numFmtId="43" fontId="8" fillId="0" borderId="2" xfId="3" applyNumberFormat="1" applyFont="1" applyBorder="1" applyAlignment="1">
      <alignment horizontal="center" vertical="center"/>
    </xf>
    <xf numFmtId="41" fontId="10" fillId="0" borderId="1" xfId="3" applyNumberFormat="1" applyFont="1" applyBorder="1" applyAlignment="1">
      <alignment horizontal="right" vertical="center"/>
    </xf>
    <xf numFmtId="43" fontId="10" fillId="0" borderId="1" xfId="3" applyNumberFormat="1" applyFont="1" applyBorder="1" applyAlignment="1">
      <alignment horizontal="right" vertical="center"/>
    </xf>
    <xf numFmtId="4" fontId="8" fillId="0" borderId="0" xfId="3" applyNumberFormat="1" applyFont="1" applyBorder="1" applyAlignment="1">
      <alignment vertical="center"/>
    </xf>
    <xf numFmtId="0" fontId="8" fillId="0" borderId="0" xfId="3" applyFont="1" applyBorder="1" applyAlignment="1">
      <alignment horizontal="distributed" vertical="center" wrapText="1"/>
    </xf>
    <xf numFmtId="41" fontId="10" fillId="0" borderId="0" xfId="3" applyNumberFormat="1" applyFont="1" applyFill="1" applyBorder="1" applyAlignment="1">
      <alignment horizontal="right" vertical="center"/>
    </xf>
    <xf numFmtId="0" fontId="11" fillId="0" borderId="0" xfId="3" quotePrefix="1" applyFont="1" applyBorder="1" applyAlignment="1">
      <alignment horizontal="left" vertical="center"/>
    </xf>
    <xf numFmtId="41" fontId="11" fillId="0" borderId="0" xfId="3" applyNumberFormat="1" applyFont="1" applyBorder="1" applyAlignment="1">
      <alignment vertical="center"/>
    </xf>
    <xf numFmtId="43" fontId="11" fillId="0" borderId="0" xfId="3" applyNumberFormat="1" applyFont="1" applyBorder="1" applyAlignment="1">
      <alignment vertical="center"/>
    </xf>
    <xf numFmtId="41" fontId="8" fillId="0" borderId="0" xfId="3" applyNumberFormat="1" applyFont="1" applyBorder="1" applyAlignment="1">
      <alignment vertical="center"/>
    </xf>
    <xf numFmtId="43" fontId="8" fillId="0" borderId="0" xfId="3" applyNumberFormat="1" applyFont="1" applyBorder="1" applyAlignment="1">
      <alignment vertical="center"/>
    </xf>
    <xf numFmtId="41" fontId="8" fillId="0" borderId="3" xfId="3" applyNumberFormat="1" applyFont="1" applyBorder="1" applyAlignment="1">
      <alignment horizontal="center" vertical="center"/>
    </xf>
    <xf numFmtId="43" fontId="8" fillId="0" borderId="3" xfId="3" applyNumberFormat="1" applyFont="1" applyBorder="1" applyAlignment="1">
      <alignment horizontal="center" vertical="center"/>
    </xf>
    <xf numFmtId="0" fontId="17" fillId="0" borderId="0" xfId="3" applyFont="1" applyBorder="1" applyAlignment="1">
      <alignment horizontal="distributed" vertical="center"/>
    </xf>
    <xf numFmtId="41" fontId="21" fillId="0" borderId="1" xfId="3" applyNumberFormat="1" applyFont="1" applyBorder="1" applyAlignment="1">
      <alignment horizontal="right" vertical="center"/>
    </xf>
    <xf numFmtId="41" fontId="21" fillId="0" borderId="0" xfId="3" applyNumberFormat="1" applyFont="1" applyBorder="1" applyAlignment="1">
      <alignment horizontal="right" vertical="center"/>
    </xf>
    <xf numFmtId="43" fontId="21" fillId="0" borderId="0" xfId="3" applyNumberFormat="1" applyFont="1" applyBorder="1" applyAlignment="1">
      <alignment horizontal="right" vertical="center"/>
    </xf>
    <xf numFmtId="0" fontId="17" fillId="0" borderId="3" xfId="3" applyFont="1" applyBorder="1" applyAlignment="1">
      <alignment horizontal="distributed" vertical="center"/>
    </xf>
    <xf numFmtId="41" fontId="21" fillId="0" borderId="3" xfId="3" applyNumberFormat="1" applyFont="1" applyBorder="1" applyAlignment="1">
      <alignment horizontal="right" vertical="center"/>
    </xf>
    <xf numFmtId="41" fontId="8" fillId="0" borderId="0" xfId="3" applyNumberFormat="1" applyFont="1" applyBorder="1"/>
    <xf numFmtId="43" fontId="8" fillId="0" borderId="0" xfId="3" applyNumberFormat="1" applyFont="1" applyBorder="1"/>
    <xf numFmtId="0" fontId="10" fillId="0" borderId="0" xfId="3" applyFont="1" applyBorder="1" applyAlignment="1">
      <alignment horizontal="center" vertical="center"/>
    </xf>
    <xf numFmtId="0" fontId="10" fillId="0" borderId="2" xfId="3" applyFont="1" applyBorder="1" applyAlignment="1">
      <alignment horizontal="center" vertical="center"/>
    </xf>
    <xf numFmtId="41" fontId="10" fillId="0" borderId="0" xfId="6" applyNumberFormat="1" applyFont="1" applyBorder="1" applyAlignment="1">
      <alignment horizontal="right" vertical="center"/>
    </xf>
    <xf numFmtId="41" fontId="10" fillId="0" borderId="0" xfId="3" applyNumberFormat="1" applyFont="1" applyBorder="1" applyAlignment="1">
      <alignment vertical="center"/>
    </xf>
    <xf numFmtId="43" fontId="22" fillId="0" borderId="0" xfId="3" applyNumberFormat="1" applyFont="1" applyBorder="1" applyAlignment="1">
      <alignment horizontal="right" vertical="center"/>
    </xf>
    <xf numFmtId="43" fontId="22" fillId="0" borderId="0" xfId="6" applyNumberFormat="1" applyFont="1" applyBorder="1" applyAlignment="1">
      <alignment horizontal="right" vertical="center"/>
    </xf>
    <xf numFmtId="43" fontId="22" fillId="0" borderId="0" xfId="3" applyNumberFormat="1" applyFont="1" applyBorder="1" applyAlignment="1">
      <alignment vertical="center"/>
    </xf>
    <xf numFmtId="0" fontId="10" fillId="0" borderId="0" xfId="6" applyFont="1" applyBorder="1" applyAlignment="1">
      <alignment horizontal="center" vertical="center"/>
    </xf>
    <xf numFmtId="0" fontId="10" fillId="0" borderId="2" xfId="6" applyFont="1" applyBorder="1" applyAlignment="1">
      <alignment horizontal="center" vertical="center"/>
    </xf>
    <xf numFmtId="0" fontId="4" fillId="0" borderId="0" xfId="3" applyFont="1" applyBorder="1"/>
    <xf numFmtId="0" fontId="8" fillId="0" borderId="3" xfId="3" applyFont="1" applyBorder="1" applyAlignment="1">
      <alignment horizontal="center" vertical="center" wrapText="1"/>
    </xf>
    <xf numFmtId="179" fontId="10" fillId="0" borderId="1" xfId="3" applyNumberFormat="1" applyFont="1" applyBorder="1" applyAlignment="1">
      <alignment vertical="center"/>
    </xf>
    <xf numFmtId="4" fontId="22" fillId="0" borderId="1" xfId="3" applyNumberFormat="1" applyFont="1" applyBorder="1" applyAlignment="1">
      <alignment vertical="center"/>
    </xf>
    <xf numFmtId="179" fontId="10" fillId="0" borderId="0" xfId="3" applyNumberFormat="1" applyFont="1" applyBorder="1" applyAlignment="1">
      <alignment vertical="center"/>
    </xf>
    <xf numFmtId="4" fontId="22" fillId="0" borderId="0" xfId="3" applyNumberFormat="1" applyFont="1" applyBorder="1" applyAlignment="1">
      <alignment vertical="center"/>
    </xf>
    <xf numFmtId="179" fontId="10" fillId="0" borderId="3" xfId="3" applyNumberFormat="1" applyFont="1" applyBorder="1" applyAlignment="1">
      <alignment vertical="center"/>
    </xf>
    <xf numFmtId="4" fontId="22" fillId="0" borderId="3" xfId="3" applyNumberFormat="1" applyFont="1" applyBorder="1" applyAlignment="1">
      <alignment vertical="center"/>
    </xf>
    <xf numFmtId="3" fontId="11" fillId="0" borderId="0" xfId="3" applyNumberFormat="1" applyFont="1" applyBorder="1" applyAlignment="1">
      <alignment vertical="center"/>
    </xf>
    <xf numFmtId="41" fontId="8" fillId="0" borderId="1" xfId="3" applyNumberFormat="1" applyFont="1" applyBorder="1" applyAlignment="1">
      <alignment horizontal="right" vertical="center"/>
    </xf>
    <xf numFmtId="41" fontId="8" fillId="0" borderId="0" xfId="3" applyNumberFormat="1" applyFont="1" applyBorder="1" applyAlignment="1">
      <alignment horizontal="right" vertical="center"/>
    </xf>
    <xf numFmtId="41" fontId="10" fillId="0" borderId="0" xfId="3" quotePrefix="1" applyNumberFormat="1" applyFont="1" applyBorder="1" applyAlignment="1">
      <alignment horizontal="right" vertical="center"/>
    </xf>
    <xf numFmtId="0" fontId="8" fillId="0" borderId="0" xfId="3" applyFont="1" applyFill="1" applyBorder="1"/>
    <xf numFmtId="41" fontId="8" fillId="0" borderId="0" xfId="3" applyNumberFormat="1" applyFont="1" applyFill="1" applyBorder="1" applyAlignment="1">
      <alignment horizontal="right" vertical="center"/>
    </xf>
    <xf numFmtId="41" fontId="10" fillId="0" borderId="3" xfId="3" applyNumberFormat="1" applyFont="1" applyBorder="1" applyAlignment="1">
      <alignment vertical="center"/>
    </xf>
    <xf numFmtId="43" fontId="22" fillId="0" borderId="3" xfId="3" applyNumberFormat="1" applyFont="1" applyBorder="1" applyAlignment="1">
      <alignment vertical="center"/>
    </xf>
    <xf numFmtId="0" fontId="11" fillId="0" borderId="0" xfId="7" applyFont="1" applyBorder="1" applyAlignment="1">
      <alignment vertical="center"/>
    </xf>
    <xf numFmtId="0" fontId="8" fillId="0" borderId="0" xfId="8" applyFont="1" applyBorder="1" applyAlignment="1">
      <alignment vertical="center"/>
    </xf>
    <xf numFmtId="0" fontId="8" fillId="0" borderId="1" xfId="8" applyFont="1" applyBorder="1" applyAlignment="1">
      <alignment horizontal="center" vertical="center"/>
    </xf>
    <xf numFmtId="41" fontId="10" fillId="0" borderId="0" xfId="8" applyNumberFormat="1" applyFont="1" applyBorder="1" applyAlignment="1">
      <alignment horizontal="right" vertical="center" indent="1"/>
    </xf>
    <xf numFmtId="43" fontId="10" fillId="0" borderId="0" xfId="8" applyNumberFormat="1" applyFont="1" applyBorder="1" applyAlignment="1">
      <alignment horizontal="right" vertical="center" indent="1"/>
    </xf>
    <xf numFmtId="41" fontId="10" fillId="0" borderId="3" xfId="8" applyNumberFormat="1" applyFont="1" applyBorder="1" applyAlignment="1">
      <alignment horizontal="right" vertical="center"/>
    </xf>
    <xf numFmtId="43" fontId="10" fillId="0" borderId="3" xfId="8" applyNumberFormat="1" applyFont="1" applyBorder="1" applyAlignment="1">
      <alignment horizontal="right" vertical="center"/>
    </xf>
    <xf numFmtId="0" fontId="11" fillId="0" borderId="0" xfId="8" applyFont="1" applyBorder="1" applyAlignment="1">
      <alignment vertical="center"/>
    </xf>
    <xf numFmtId="0" fontId="11" fillId="0" borderId="0" xfId="8" applyFont="1" applyBorder="1" applyAlignment="1">
      <alignment vertical="top"/>
    </xf>
    <xf numFmtId="0" fontId="8" fillId="0" borderId="0" xfId="8" applyFont="1" applyBorder="1" applyAlignment="1">
      <alignment vertical="top"/>
    </xf>
    <xf numFmtId="0" fontId="4" fillId="0" borderId="0" xfId="8" applyFont="1" applyBorder="1" applyAlignment="1">
      <alignment vertical="center"/>
    </xf>
    <xf numFmtId="0" fontId="8" fillId="0" borderId="0" xfId="8" applyFont="1" applyBorder="1" applyAlignment="1">
      <alignment horizontal="distributed" vertical="center"/>
    </xf>
    <xf numFmtId="179" fontId="10" fillId="0" borderId="0" xfId="8" applyNumberFormat="1" applyFont="1" applyBorder="1" applyAlignment="1">
      <alignment vertical="center"/>
    </xf>
    <xf numFmtId="181" fontId="10" fillId="0" borderId="0" xfId="8" applyNumberFormat="1" applyFont="1" applyBorder="1" applyAlignment="1">
      <alignment vertical="center"/>
    </xf>
    <xf numFmtId="41" fontId="10" fillId="0" borderId="1" xfId="8" applyNumberFormat="1" applyFont="1" applyBorder="1" applyAlignment="1">
      <alignment horizontal="right" vertical="center"/>
    </xf>
    <xf numFmtId="41" fontId="10" fillId="0" borderId="0" xfId="8" applyNumberFormat="1" applyFont="1" applyBorder="1" applyAlignment="1">
      <alignment horizontal="right" vertical="center"/>
    </xf>
    <xf numFmtId="41" fontId="10" fillId="0" borderId="0" xfId="8" applyNumberFormat="1" applyFont="1" applyFill="1" applyBorder="1" applyAlignment="1">
      <alignment horizontal="right" vertical="center"/>
    </xf>
    <xf numFmtId="0" fontId="8" fillId="0" borderId="0" xfId="8" applyFont="1" applyFill="1" applyBorder="1" applyAlignment="1">
      <alignment vertical="center"/>
    </xf>
    <xf numFmtId="0" fontId="8" fillId="0" borderId="3" xfId="8" applyFont="1" applyBorder="1" applyAlignment="1">
      <alignment horizontal="distributed" vertical="center"/>
    </xf>
    <xf numFmtId="179" fontId="10" fillId="0" borderId="3" xfId="8" applyNumberFormat="1" applyFont="1" applyBorder="1" applyAlignment="1">
      <alignment vertical="center"/>
    </xf>
    <xf numFmtId="181" fontId="10" fillId="0" borderId="3" xfId="8" applyNumberFormat="1" applyFont="1" applyBorder="1" applyAlignment="1">
      <alignment vertical="center"/>
    </xf>
    <xf numFmtId="0" fontId="11" fillId="0" borderId="0" xfId="8" quotePrefix="1" applyFont="1" applyBorder="1" applyAlignment="1">
      <alignment horizontal="left" vertical="center"/>
    </xf>
    <xf numFmtId="182" fontId="11" fillId="0" borderId="0" xfId="8" applyNumberFormat="1" applyFont="1" applyBorder="1" applyAlignment="1">
      <alignment vertical="center"/>
    </xf>
    <xf numFmtId="0" fontId="11" fillId="0" borderId="0" xfId="8" quotePrefix="1" applyFont="1" applyBorder="1" applyAlignment="1">
      <alignment vertical="center"/>
    </xf>
    <xf numFmtId="0" fontId="24" fillId="0" borderId="0" xfId="8" applyFont="1" applyBorder="1" applyAlignment="1">
      <alignment vertical="center"/>
    </xf>
    <xf numFmtId="0" fontId="17" fillId="0" borderId="0" xfId="9" applyFont="1" applyBorder="1">
      <alignment vertical="center"/>
    </xf>
    <xf numFmtId="0" fontId="26" fillId="0" borderId="0" xfId="8" applyFont="1" applyBorder="1" applyAlignment="1">
      <alignment vertical="center"/>
    </xf>
    <xf numFmtId="41" fontId="10" fillId="0" borderId="0" xfId="8" applyNumberFormat="1" applyFont="1" applyBorder="1" applyAlignment="1">
      <alignment horizontal="center" vertical="center"/>
    </xf>
    <xf numFmtId="41" fontId="10" fillId="0" borderId="3" xfId="8" applyNumberFormat="1" applyFont="1" applyBorder="1" applyAlignment="1">
      <alignment horizontal="center" vertical="center"/>
    </xf>
    <xf numFmtId="43" fontId="8" fillId="0" borderId="3" xfId="1" applyNumberFormat="1" applyFont="1" applyBorder="1" applyAlignment="1">
      <alignment horizontal="center" vertical="center"/>
    </xf>
    <xf numFmtId="41" fontId="8" fillId="0" borderId="2" xfId="1" applyNumberFormat="1" applyFont="1" applyBorder="1" applyAlignment="1">
      <alignment horizontal="center" vertical="center"/>
    </xf>
    <xf numFmtId="182" fontId="8" fillId="0" borderId="0" xfId="1" applyNumberFormat="1" applyFont="1" applyBorder="1" applyAlignment="1">
      <alignment vertical="center"/>
    </xf>
    <xf numFmtId="182" fontId="8" fillId="0" borderId="0" xfId="1" applyNumberFormat="1" applyFont="1" applyFill="1" applyBorder="1" applyAlignment="1">
      <alignment vertical="center"/>
    </xf>
    <xf numFmtId="0" fontId="8" fillId="0" borderId="0" xfId="12" applyFont="1" applyBorder="1">
      <alignment vertical="center"/>
    </xf>
    <xf numFmtId="0" fontId="27" fillId="0" borderId="0" xfId="11" applyFont="1" applyBorder="1"/>
    <xf numFmtId="0" fontId="8" fillId="0" borderId="0" xfId="11" applyFont="1" applyBorder="1"/>
    <xf numFmtId="0" fontId="8" fillId="0" borderId="0" xfId="11" applyFont="1" applyBorder="1" applyAlignment="1">
      <alignment horizontal="center" vertical="center"/>
    </xf>
    <xf numFmtId="41" fontId="10" fillId="0" borderId="0" xfId="5" applyNumberFormat="1" applyFont="1" applyBorder="1" applyAlignment="1">
      <alignment horizontal="right" vertical="center"/>
    </xf>
    <xf numFmtId="41" fontId="10" fillId="0" borderId="3" xfId="11" applyNumberFormat="1" applyFont="1" applyBorder="1" applyAlignment="1">
      <alignment horizontal="center" vertical="center"/>
    </xf>
    <xf numFmtId="41" fontId="10" fillId="0" borderId="0" xfId="5" applyNumberFormat="1" applyFont="1" applyBorder="1" applyAlignment="1">
      <alignment horizontal="center" vertical="center"/>
    </xf>
    <xf numFmtId="0" fontId="27" fillId="0" borderId="0" xfId="17" applyFont="1" applyBorder="1">
      <alignment vertical="center"/>
    </xf>
    <xf numFmtId="0" fontId="11" fillId="0" borderId="0" xfId="17" applyFont="1" applyBorder="1">
      <alignment vertical="center"/>
    </xf>
    <xf numFmtId="0" fontId="10" fillId="0" borderId="2" xfId="17" applyFont="1" applyBorder="1" applyAlignment="1">
      <alignment horizontal="center" vertical="center"/>
    </xf>
    <xf numFmtId="0" fontId="11" fillId="0" borderId="2" xfId="17" applyFont="1" applyBorder="1" applyAlignment="1">
      <alignment horizontal="center" vertical="center"/>
    </xf>
    <xf numFmtId="38" fontId="10" fillId="0" borderId="0" xfId="17" applyNumberFormat="1" applyFont="1" applyBorder="1" applyAlignment="1">
      <alignment horizontal="right" vertical="center"/>
    </xf>
    <xf numFmtId="41" fontId="10" fillId="0" borderId="0" xfId="17" applyNumberFormat="1" applyFont="1" applyBorder="1" applyAlignment="1">
      <alignment horizontal="right" vertical="center"/>
    </xf>
    <xf numFmtId="0" fontId="8" fillId="0" borderId="0" xfId="17" applyFont="1" applyBorder="1">
      <alignment vertical="center"/>
    </xf>
    <xf numFmtId="41" fontId="10" fillId="0" borderId="3" xfId="17" applyNumberFormat="1" applyFont="1" applyBorder="1" applyAlignment="1">
      <alignment horizontal="right" vertical="center"/>
    </xf>
    <xf numFmtId="38" fontId="8" fillId="0" borderId="0" xfId="17" applyNumberFormat="1" applyFont="1" applyBorder="1">
      <alignment vertical="center"/>
    </xf>
    <xf numFmtId="0" fontId="10" fillId="0" borderId="3" xfId="1" applyFont="1" applyBorder="1" applyAlignment="1">
      <alignment horizontal="right"/>
    </xf>
    <xf numFmtId="0" fontId="10" fillId="0" borderId="0" xfId="1" applyFont="1" applyBorder="1" applyAlignment="1">
      <alignment horizontal="right"/>
    </xf>
    <xf numFmtId="0" fontId="8" fillId="0" borderId="2" xfId="18" applyFont="1" applyBorder="1" applyAlignment="1">
      <alignment horizontal="center" vertical="center" wrapText="1"/>
    </xf>
    <xf numFmtId="3" fontId="8" fillId="0" borderId="0" xfId="1" applyNumberFormat="1" applyFont="1" applyBorder="1" applyAlignment="1">
      <alignment horizontal="center" vertical="center"/>
    </xf>
    <xf numFmtId="3" fontId="8" fillId="0" borderId="0" xfId="1" applyNumberFormat="1" applyFont="1" applyBorder="1" applyAlignment="1">
      <alignment vertical="center"/>
    </xf>
    <xf numFmtId="0" fontId="4" fillId="0" borderId="0" xfId="1" applyFont="1" applyBorder="1" applyAlignment="1">
      <alignment vertical="center"/>
    </xf>
    <xf numFmtId="0" fontId="10" fillId="0" borderId="0" xfId="1" applyFont="1" applyBorder="1" applyAlignment="1">
      <alignment horizontal="center" vertical="center"/>
    </xf>
    <xf numFmtId="0" fontId="10" fillId="0" borderId="3" xfId="1" applyFont="1" applyBorder="1" applyAlignment="1">
      <alignment vertical="center"/>
    </xf>
    <xf numFmtId="181" fontId="10" fillId="0" borderId="0" xfId="1" applyNumberFormat="1" applyFont="1" applyBorder="1" applyAlignment="1">
      <alignment vertical="center"/>
    </xf>
    <xf numFmtId="0" fontId="8" fillId="0" borderId="0" xfId="20" applyFont="1" applyBorder="1" applyAlignment="1">
      <alignment horizontal="center" vertical="center"/>
    </xf>
    <xf numFmtId="183" fontId="8" fillId="0" borderId="0" xfId="1" applyNumberFormat="1" applyFont="1" applyBorder="1" applyAlignment="1">
      <alignment vertical="center"/>
    </xf>
    <xf numFmtId="183" fontId="8" fillId="0" borderId="0" xfId="1" applyNumberFormat="1" applyFont="1" applyBorder="1" applyAlignment="1">
      <alignment horizontal="right" vertical="center"/>
    </xf>
    <xf numFmtId="184" fontId="10" fillId="0" borderId="0" xfId="1" applyNumberFormat="1" applyFont="1" applyBorder="1" applyAlignment="1">
      <alignment horizontal="right" vertical="center"/>
    </xf>
    <xf numFmtId="0" fontId="8" fillId="0" borderId="0" xfId="1" applyFont="1" applyBorder="1" applyAlignment="1">
      <alignment horizontal="center" vertical="center"/>
    </xf>
    <xf numFmtId="181" fontId="8" fillId="0" borderId="0" xfId="1" applyNumberFormat="1" applyFont="1" applyBorder="1" applyAlignment="1">
      <alignment vertical="center"/>
    </xf>
    <xf numFmtId="0" fontId="10" fillId="0" borderId="3" xfId="1" applyNumberFormat="1" applyFont="1" applyBorder="1" applyAlignment="1" applyProtection="1">
      <alignment vertical="center"/>
      <protection locked="0"/>
    </xf>
    <xf numFmtId="0" fontId="10" fillId="0" borderId="4" xfId="1" applyFont="1" applyBorder="1" applyAlignment="1">
      <alignment vertical="center"/>
    </xf>
    <xf numFmtId="0" fontId="32" fillId="0" borderId="3" xfId="1" applyFont="1" applyBorder="1" applyAlignment="1">
      <alignment horizontal="center" vertical="center"/>
    </xf>
    <xf numFmtId="0" fontId="8" fillId="0" borderId="4" xfId="1" applyFont="1" applyBorder="1" applyAlignment="1">
      <alignment vertical="center"/>
    </xf>
    <xf numFmtId="41" fontId="10" fillId="0" borderId="0" xfId="1" applyNumberFormat="1" applyFont="1" applyBorder="1" applyAlignment="1" applyProtection="1">
      <alignment horizontal="right" vertical="center"/>
      <protection locked="0"/>
    </xf>
    <xf numFmtId="184" fontId="10" fillId="0" borderId="3" xfId="1" applyNumberFormat="1" applyFont="1" applyBorder="1" applyAlignment="1">
      <alignment horizontal="right" vertical="center"/>
    </xf>
    <xf numFmtId="0" fontId="10" fillId="0" borderId="3" xfId="1" applyFont="1" applyBorder="1" applyAlignment="1"/>
    <xf numFmtId="0" fontId="10" fillId="0" borderId="0" xfId="1" applyFont="1" applyBorder="1" applyAlignment="1"/>
    <xf numFmtId="0" fontId="10" fillId="0" borderId="4" xfId="1" applyFont="1" applyBorder="1" applyAlignment="1"/>
    <xf numFmtId="0" fontId="8" fillId="0" borderId="4" xfId="1" applyFont="1" applyBorder="1" applyAlignment="1"/>
    <xf numFmtId="41" fontId="10" fillId="0" borderId="0" xfId="22" applyNumberFormat="1" applyFont="1" applyBorder="1" applyAlignment="1" applyProtection="1">
      <alignment horizontal="right" vertical="center"/>
      <protection locked="0"/>
    </xf>
    <xf numFmtId="41" fontId="10" fillId="0" borderId="3" xfId="22" applyNumberFormat="1" applyFont="1" applyBorder="1" applyAlignment="1" applyProtection="1">
      <alignment horizontal="right" vertical="center"/>
      <protection locked="0"/>
    </xf>
    <xf numFmtId="185" fontId="11" fillId="0" borderId="0" xfId="1" applyNumberFormat="1" applyFont="1" applyBorder="1" applyAlignment="1"/>
    <xf numFmtId="0" fontId="11" fillId="0" borderId="0" xfId="1" applyNumberFormat="1" applyFont="1" applyBorder="1" applyAlignment="1" applyProtection="1">
      <alignment horizontal="center"/>
      <protection locked="0"/>
    </xf>
    <xf numFmtId="0" fontId="17" fillId="0" borderId="0" xfId="0" applyFont="1" applyBorder="1">
      <alignment vertical="center"/>
    </xf>
    <xf numFmtId="0" fontId="35" fillId="0" borderId="0" xfId="1" applyFont="1" applyBorder="1" applyAlignment="1"/>
    <xf numFmtId="49" fontId="35" fillId="0" borderId="0" xfId="1" applyNumberFormat="1" applyFont="1" applyBorder="1" applyAlignment="1" applyProtection="1">
      <alignment horizontal="center" vertical="center"/>
      <protection locked="0"/>
    </xf>
    <xf numFmtId="49" fontId="35" fillId="0" borderId="0" xfId="1" applyNumberFormat="1" applyFont="1" applyBorder="1" applyAlignment="1">
      <alignment horizontal="center" vertical="center"/>
    </xf>
    <xf numFmtId="49" fontId="35" fillId="0" borderId="3" xfId="1" applyNumberFormat="1" applyFont="1" applyBorder="1" applyAlignment="1" applyProtection="1">
      <alignment horizontal="center" vertical="center"/>
      <protection locked="0"/>
    </xf>
    <xf numFmtId="49" fontId="35" fillId="0" borderId="0" xfId="1" applyNumberFormat="1" applyFont="1" applyBorder="1" applyAlignment="1" applyProtection="1">
      <alignment horizontal="distributed" vertical="center"/>
      <protection locked="0"/>
    </xf>
    <xf numFmtId="3" fontId="35" fillId="0" borderId="0" xfId="1" applyNumberFormat="1" applyFont="1" applyBorder="1" applyAlignment="1" applyProtection="1">
      <alignment horizontal="right" vertical="center"/>
      <protection locked="0"/>
    </xf>
    <xf numFmtId="185" fontId="35" fillId="0" borderId="0" xfId="1" applyNumberFormat="1" applyFont="1" applyBorder="1" applyAlignment="1" applyProtection="1">
      <alignment horizontal="right" vertical="center"/>
      <protection locked="0"/>
    </xf>
    <xf numFmtId="0" fontId="35" fillId="0" borderId="0" xfId="1" applyFont="1" applyBorder="1" applyAlignment="1">
      <alignment horizontal="center" vertical="center"/>
    </xf>
    <xf numFmtId="185" fontId="35" fillId="0" borderId="1" xfId="1" applyNumberFormat="1" applyFont="1" applyBorder="1" applyAlignment="1" applyProtection="1">
      <alignment horizontal="right" vertical="center"/>
      <protection locked="0"/>
    </xf>
    <xf numFmtId="3" fontId="35" fillId="0" borderId="1" xfId="1" applyNumberFormat="1" applyFont="1" applyBorder="1" applyAlignment="1" applyProtection="1">
      <alignment horizontal="right" vertical="center"/>
      <protection locked="0"/>
    </xf>
    <xf numFmtId="0" fontId="35" fillId="0" borderId="3" xfId="1" applyFont="1" applyBorder="1" applyAlignment="1">
      <alignment horizontal="center" vertical="center"/>
    </xf>
    <xf numFmtId="3" fontId="35" fillId="0" borderId="3" xfId="1" applyNumberFormat="1" applyFont="1" applyBorder="1" applyAlignment="1" applyProtection="1">
      <alignment horizontal="right" vertical="center"/>
      <protection locked="0"/>
    </xf>
    <xf numFmtId="185" fontId="35" fillId="0" borderId="3" xfId="1" applyNumberFormat="1" applyFont="1" applyBorder="1" applyAlignment="1" applyProtection="1">
      <alignment horizontal="right" vertical="center"/>
      <protection locked="0"/>
    </xf>
    <xf numFmtId="185" fontId="8" fillId="0" borderId="0" xfId="1" applyNumberFormat="1" applyFont="1" applyBorder="1" applyAlignment="1"/>
    <xf numFmtId="0" fontId="8" fillId="0" borderId="3" xfId="1" applyFont="1" applyBorder="1" applyAlignment="1">
      <alignment horizontal="center" vertical="center"/>
    </xf>
    <xf numFmtId="0" fontId="11" fillId="0" borderId="1" xfId="1" applyFont="1" applyBorder="1" applyAlignment="1"/>
    <xf numFmtId="0" fontId="4" fillId="0" borderId="0" xfId="23" applyFont="1" applyBorder="1" applyAlignment="1">
      <alignment vertical="center"/>
    </xf>
    <xf numFmtId="0" fontId="8" fillId="0" borderId="0" xfId="23" applyFont="1" applyBorder="1" applyAlignment="1">
      <alignment vertical="center"/>
    </xf>
    <xf numFmtId="43" fontId="10" fillId="0" borderId="1" xfId="23" applyNumberFormat="1" applyFont="1" applyBorder="1" applyAlignment="1">
      <alignment horizontal="right" vertical="center"/>
    </xf>
    <xf numFmtId="43" fontId="10" fillId="0" borderId="0" xfId="23" applyNumberFormat="1" applyFont="1" applyBorder="1" applyAlignment="1">
      <alignment horizontal="right" vertical="center"/>
    </xf>
    <xf numFmtId="0" fontId="39" fillId="0" borderId="0" xfId="23" applyFont="1" applyBorder="1" applyAlignment="1">
      <alignment vertical="center"/>
    </xf>
    <xf numFmtId="0" fontId="8" fillId="0" borderId="0" xfId="23" applyFont="1" applyFill="1" applyBorder="1" applyAlignment="1">
      <alignment vertical="center"/>
    </xf>
    <xf numFmtId="0" fontId="39" fillId="0" borderId="0" xfId="23" applyFont="1" applyFill="1" applyBorder="1" applyAlignment="1">
      <alignment vertical="center"/>
    </xf>
    <xf numFmtId="0" fontId="8" fillId="0" borderId="0" xfId="23" applyFont="1" applyBorder="1"/>
    <xf numFmtId="0" fontId="11" fillId="0" borderId="0" xfId="23" applyFont="1" applyBorder="1"/>
    <xf numFmtId="0" fontId="11" fillId="0" borderId="0" xfId="24" applyFont="1" applyBorder="1" applyAlignment="1">
      <alignment horizontal="left" vertical="distributed"/>
    </xf>
    <xf numFmtId="0" fontId="8" fillId="0" borderId="0" xfId="26" applyFont="1" applyBorder="1" applyAlignment="1">
      <alignment vertical="center"/>
    </xf>
    <xf numFmtId="189" fontId="10" fillId="0" borderId="1" xfId="27" applyNumberFormat="1" applyFont="1" applyBorder="1" applyAlignment="1">
      <alignment vertical="center"/>
    </xf>
    <xf numFmtId="43" fontId="10" fillId="0" borderId="0" xfId="27" applyNumberFormat="1" applyFont="1" applyBorder="1" applyAlignment="1">
      <alignment vertical="center"/>
    </xf>
    <xf numFmtId="41" fontId="10" fillId="0" borderId="0" xfId="27" applyNumberFormat="1" applyFont="1" applyBorder="1" applyAlignment="1">
      <alignment vertical="center"/>
    </xf>
    <xf numFmtId="43" fontId="10" fillId="0" borderId="3" xfId="27" applyNumberFormat="1" applyFont="1" applyBorder="1" applyAlignment="1">
      <alignment vertical="center"/>
    </xf>
    <xf numFmtId="43" fontId="8" fillId="0" borderId="0" xfId="27" applyNumberFormat="1" applyFont="1" applyBorder="1"/>
    <xf numFmtId="0" fontId="11" fillId="0" borderId="0" xfId="28" quotePrefix="1" applyFont="1" applyBorder="1" applyAlignment="1">
      <alignment vertical="center"/>
    </xf>
    <xf numFmtId="0" fontId="11" fillId="0" borderId="0" xfId="27" applyFont="1" applyBorder="1"/>
    <xf numFmtId="0" fontId="8" fillId="0" borderId="2" xfId="1" applyFont="1" applyBorder="1" applyAlignment="1">
      <alignment horizontal="distributed" vertical="center"/>
    </xf>
    <xf numFmtId="0" fontId="8" fillId="0" borderId="0" xfId="20" applyBorder="1" applyAlignment="1">
      <alignment horizontal="center" vertical="center"/>
    </xf>
    <xf numFmtId="0" fontId="38" fillId="0" borderId="0" xfId="1" applyFont="1" applyBorder="1">
      <alignment vertical="center"/>
    </xf>
    <xf numFmtId="0" fontId="8" fillId="0" borderId="3" xfId="20" applyBorder="1" applyAlignment="1">
      <alignment horizontal="center" vertical="center"/>
    </xf>
    <xf numFmtId="188" fontId="38" fillId="0" borderId="0" xfId="1" applyNumberFormat="1" applyFont="1" applyBorder="1">
      <alignment vertical="center"/>
    </xf>
    <xf numFmtId="0" fontId="11" fillId="0" borderId="0" xfId="20" applyFont="1" applyBorder="1" applyAlignment="1">
      <alignment horizontal="center" vertical="center"/>
    </xf>
    <xf numFmtId="0" fontId="11" fillId="0" borderId="0" xfId="20" applyFont="1" applyBorder="1" applyAlignment="1">
      <alignment vertical="center" wrapText="1"/>
    </xf>
    <xf numFmtId="0" fontId="8" fillId="0" borderId="0" xfId="20" quotePrefix="1" applyBorder="1" applyAlignment="1">
      <alignment horizontal="center" vertical="center"/>
    </xf>
    <xf numFmtId="0" fontId="8" fillId="0" borderId="0" xfId="1" applyFont="1" applyBorder="1" applyAlignment="1">
      <alignment horizontal="center"/>
    </xf>
    <xf numFmtId="0" fontId="8" fillId="0" borderId="0" xfId="29" applyBorder="1"/>
    <xf numFmtId="190" fontId="10" fillId="0" borderId="0" xfId="29" applyNumberFormat="1" applyFont="1" applyBorder="1" applyAlignment="1">
      <alignment horizontal="left"/>
    </xf>
    <xf numFmtId="0" fontId="8" fillId="0" borderId="3" xfId="29" applyBorder="1"/>
    <xf numFmtId="49" fontId="8" fillId="0" borderId="2" xfId="29" applyNumberFormat="1" applyBorder="1" applyAlignment="1">
      <alignment horizontal="center" vertical="center"/>
    </xf>
    <xf numFmtId="49" fontId="40" fillId="0" borderId="3" xfId="29" quotePrefix="1" applyNumberFormat="1" applyFont="1" applyBorder="1" applyAlignment="1">
      <alignment horizontal="center" vertical="center" wrapText="1"/>
    </xf>
    <xf numFmtId="41" fontId="10" fillId="0" borderId="0" xfId="29" applyNumberFormat="1" applyFont="1" applyBorder="1" applyAlignment="1">
      <alignment horizontal="right" vertical="center"/>
    </xf>
    <xf numFmtId="3" fontId="10" fillId="0" borderId="0" xfId="29" applyNumberFormat="1" applyFont="1" applyBorder="1" applyAlignment="1">
      <alignment horizontal="right" vertical="center" indent="1"/>
    </xf>
    <xf numFmtId="4" fontId="10" fillId="0" borderId="0" xfId="29" applyNumberFormat="1" applyFont="1" applyBorder="1" applyAlignment="1">
      <alignment horizontal="right" vertical="center" indent="1"/>
    </xf>
    <xf numFmtId="191" fontId="10" fillId="0" borderId="0" xfId="29" applyNumberFormat="1" applyFont="1" applyBorder="1" applyAlignment="1">
      <alignment horizontal="right" vertical="center"/>
    </xf>
    <xf numFmtId="0" fontId="9" fillId="0" borderId="0" xfId="29" applyFont="1" applyBorder="1"/>
    <xf numFmtId="3" fontId="9" fillId="0" borderId="0" xfId="29" applyNumberFormat="1" applyFont="1" applyBorder="1"/>
    <xf numFmtId="41" fontId="10" fillId="0" borderId="3" xfId="29" applyNumberFormat="1" applyFont="1" applyBorder="1" applyAlignment="1">
      <alignment horizontal="right" vertical="center"/>
    </xf>
    <xf numFmtId="3" fontId="10" fillId="0" borderId="3" xfId="29" applyNumberFormat="1" applyFont="1" applyBorder="1" applyAlignment="1">
      <alignment horizontal="right" vertical="center" indent="1"/>
    </xf>
    <xf numFmtId="4" fontId="10" fillId="0" borderId="3" xfId="29" applyNumberFormat="1" applyFont="1" applyBorder="1" applyAlignment="1">
      <alignment horizontal="right" vertical="center" indent="1"/>
    </xf>
    <xf numFmtId="191" fontId="10" fillId="0" borderId="3" xfId="29" applyNumberFormat="1" applyFont="1" applyBorder="1" applyAlignment="1">
      <alignment horizontal="right" vertical="center"/>
    </xf>
    <xf numFmtId="0" fontId="11" fillId="0" borderId="0" xfId="29" applyFont="1" applyBorder="1" applyAlignment="1">
      <alignment vertical="center"/>
    </xf>
    <xf numFmtId="0" fontId="8" fillId="0" borderId="0" xfId="29" applyBorder="1" applyAlignment="1">
      <alignment vertical="center"/>
    </xf>
    <xf numFmtId="4" fontId="11" fillId="0" borderId="0" xfId="29" applyNumberFormat="1" applyFont="1" applyBorder="1" applyAlignment="1">
      <alignment vertical="center"/>
    </xf>
    <xf numFmtId="0" fontId="11" fillId="0" borderId="0" xfId="29" applyFont="1" applyBorder="1"/>
    <xf numFmtId="0" fontId="4" fillId="0" borderId="0" xfId="29" applyFont="1" applyBorder="1"/>
    <xf numFmtId="0" fontId="10" fillId="0" borderId="3" xfId="31" applyFont="1" applyBorder="1"/>
    <xf numFmtId="0" fontId="8" fillId="0" borderId="3" xfId="31" applyBorder="1"/>
    <xf numFmtId="0" fontId="8" fillId="0" borderId="0" xfId="1" applyFont="1" applyBorder="1">
      <alignment vertical="center"/>
    </xf>
    <xf numFmtId="0" fontId="40" fillId="0" borderId="3" xfId="31" applyFont="1" applyBorder="1" applyAlignment="1">
      <alignment horizontal="right" vertical="center"/>
    </xf>
    <xf numFmtId="0" fontId="11" fillId="0" borderId="0" xfId="16" quotePrefix="1" applyFont="1" applyBorder="1" applyAlignment="1">
      <alignment horizontal="left" vertical="center"/>
    </xf>
    <xf numFmtId="41" fontId="11" fillId="0" borderId="0" xfId="31" applyNumberFormat="1" applyFont="1" applyBorder="1" applyAlignment="1">
      <alignment horizontal="left" vertical="center"/>
    </xf>
    <xf numFmtId="41" fontId="11" fillId="0" borderId="0" xfId="31" applyNumberFormat="1" applyFont="1" applyBorder="1" applyAlignment="1">
      <alignment horizontal="right" vertical="center"/>
    </xf>
    <xf numFmtId="41" fontId="11" fillId="0" borderId="0" xfId="32" applyNumberFormat="1" applyFont="1" applyBorder="1" applyAlignment="1">
      <alignment horizontal="right" vertical="center"/>
    </xf>
    <xf numFmtId="0" fontId="11" fillId="0" borderId="0" xfId="1" applyFont="1" applyBorder="1">
      <alignment vertical="center"/>
    </xf>
    <xf numFmtId="0" fontId="11" fillId="0" borderId="0" xfId="33" applyFont="1" applyBorder="1"/>
    <xf numFmtId="0" fontId="11" fillId="0" borderId="0" xfId="31" applyFont="1" applyBorder="1"/>
    <xf numFmtId="0" fontId="11" fillId="0" borderId="0" xfId="31" applyFont="1" applyBorder="1" applyAlignment="1">
      <alignment horizontal="right"/>
    </xf>
    <xf numFmtId="192" fontId="17" fillId="0" borderId="0" xfId="1" applyNumberFormat="1" applyFont="1" applyBorder="1">
      <alignment vertical="center"/>
    </xf>
    <xf numFmtId="4" fontId="8" fillId="0" borderId="0" xfId="1" applyNumberFormat="1" applyFont="1" applyBorder="1" applyAlignment="1"/>
    <xf numFmtId="0" fontId="11" fillId="0" borderId="0" xfId="1" applyFont="1" applyBorder="1" applyAlignment="1">
      <alignment horizontal="center" vertical="center"/>
    </xf>
    <xf numFmtId="0" fontId="8" fillId="0" borderId="3" xfId="1" applyFont="1" applyBorder="1" applyAlignment="1">
      <alignment horizontal="distributed" vertical="distributed"/>
    </xf>
    <xf numFmtId="3" fontId="8" fillId="0" borderId="0" xfId="1" applyNumberFormat="1" applyFont="1" applyBorder="1">
      <alignment vertical="center"/>
    </xf>
    <xf numFmtId="0" fontId="4" fillId="0" borderId="0" xfId="34" applyFont="1" applyBorder="1" applyAlignment="1">
      <alignment vertical="center"/>
    </xf>
    <xf numFmtId="0" fontId="10" fillId="0" borderId="0" xfId="34" applyFont="1" applyBorder="1" applyAlignment="1">
      <alignment horizontal="center" vertical="center"/>
    </xf>
    <xf numFmtId="0" fontId="10" fillId="0" borderId="0" xfId="34" applyFont="1" applyBorder="1" applyAlignment="1">
      <alignment vertical="center"/>
    </xf>
    <xf numFmtId="0" fontId="10" fillId="0" borderId="3" xfId="34" applyFont="1" applyBorder="1" applyAlignment="1">
      <alignment vertical="center"/>
    </xf>
    <xf numFmtId="0" fontId="8" fillId="0" borderId="0" xfId="34" applyFont="1" applyBorder="1" applyAlignment="1">
      <alignment vertical="center"/>
    </xf>
    <xf numFmtId="41" fontId="10" fillId="0" borderId="0" xfId="34" applyNumberFormat="1" applyFont="1" applyBorder="1" applyAlignment="1">
      <alignment horizontal="right" vertical="center" indent="1"/>
    </xf>
    <xf numFmtId="180" fontId="8" fillId="0" borderId="0" xfId="34" applyNumberFormat="1" applyFont="1" applyBorder="1" applyAlignment="1">
      <alignment vertical="center"/>
    </xf>
    <xf numFmtId="41" fontId="10" fillId="0" borderId="3" xfId="34" applyNumberFormat="1" applyFont="1" applyBorder="1" applyAlignment="1">
      <alignment horizontal="right" vertical="center" indent="1"/>
    </xf>
    <xf numFmtId="0" fontId="8" fillId="0" borderId="0" xfId="35" applyFont="1" applyBorder="1">
      <alignment vertical="center"/>
    </xf>
    <xf numFmtId="0" fontId="8" fillId="0" borderId="0" xfId="34" applyFont="1" applyBorder="1" applyAlignment="1">
      <alignment horizontal="center" vertical="center"/>
    </xf>
    <xf numFmtId="0" fontId="8" fillId="0" borderId="0" xfId="36" applyFont="1" applyBorder="1"/>
    <xf numFmtId="0" fontId="26" fillId="0" borderId="0" xfId="36" applyFont="1" applyBorder="1" applyAlignment="1">
      <alignment horizontal="center" vertical="center"/>
    </xf>
    <xf numFmtId="0" fontId="26" fillId="0" borderId="0" xfId="36" applyFont="1" applyBorder="1" applyAlignment="1">
      <alignment vertical="center"/>
    </xf>
    <xf numFmtId="0" fontId="26" fillId="0" borderId="0" xfId="36" applyFont="1" applyBorder="1" applyAlignment="1" applyProtection="1">
      <alignment vertical="center"/>
      <protection locked="0"/>
    </xf>
    <xf numFmtId="0" fontId="8" fillId="0" borderId="0" xfId="36" applyFont="1" applyBorder="1" applyAlignment="1">
      <alignment vertical="center"/>
    </xf>
    <xf numFmtId="0" fontId="8" fillId="0" borderId="0" xfId="36" applyFont="1" applyBorder="1" applyAlignment="1">
      <alignment horizontal="right" indent="1"/>
    </xf>
    <xf numFmtId="0" fontId="11" fillId="0" borderId="0" xfId="36" applyFont="1" applyBorder="1" applyAlignment="1">
      <alignment vertical="center"/>
    </xf>
    <xf numFmtId="0" fontId="11" fillId="0" borderId="0" xfId="36" applyFont="1" applyBorder="1"/>
    <xf numFmtId="0" fontId="26" fillId="0" borderId="0" xfId="36" applyFont="1" applyBorder="1" applyAlignment="1">
      <alignment horizontal="center"/>
    </xf>
    <xf numFmtId="0" fontId="26" fillId="0" borderId="0" xfId="36" applyFont="1" applyBorder="1"/>
    <xf numFmtId="0" fontId="4" fillId="0" borderId="0" xfId="38" applyFont="1" applyBorder="1"/>
    <xf numFmtId="0" fontId="10" fillId="0" borderId="0" xfId="38" applyFont="1" applyBorder="1" applyAlignment="1">
      <alignment horizontal="right" vertical="center"/>
    </xf>
    <xf numFmtId="0" fontId="10" fillId="0" borderId="0" xfId="38" applyFont="1" applyBorder="1"/>
    <xf numFmtId="0" fontId="8" fillId="0" borderId="0" xfId="38" applyFont="1" applyBorder="1"/>
    <xf numFmtId="0" fontId="26" fillId="0" borderId="0" xfId="1" applyFont="1" applyBorder="1" applyAlignment="1">
      <alignment horizontal="center"/>
    </xf>
    <xf numFmtId="41" fontId="8" fillId="0" borderId="0" xfId="20" applyNumberFormat="1" applyBorder="1" applyAlignment="1">
      <alignment horizontal="center" vertical="center"/>
    </xf>
    <xf numFmtId="43" fontId="8" fillId="0" borderId="0" xfId="20" applyNumberFormat="1" applyBorder="1" applyAlignment="1">
      <alignment horizontal="center" vertical="center"/>
    </xf>
    <xf numFmtId="43" fontId="8" fillId="0" borderId="3" xfId="20" applyNumberFormat="1" applyBorder="1" applyAlignment="1">
      <alignment horizontal="center" vertical="center"/>
    </xf>
    <xf numFmtId="193" fontId="10" fillId="0" borderId="0" xfId="1" applyNumberFormat="1" applyFont="1" applyBorder="1" applyAlignment="1">
      <alignment horizontal="right" vertical="center"/>
    </xf>
    <xf numFmtId="193" fontId="10" fillId="0" borderId="1" xfId="1" applyNumberFormat="1" applyFont="1" applyBorder="1" applyAlignment="1">
      <alignment horizontal="right" vertical="center"/>
    </xf>
    <xf numFmtId="0" fontId="10" fillId="0" borderId="0" xfId="1" applyFont="1" applyBorder="1" applyAlignment="1">
      <alignment horizontal="distributed" vertical="distributed"/>
    </xf>
    <xf numFmtId="0" fontId="10" fillId="0" borderId="3" xfId="1" applyFont="1" applyBorder="1" applyAlignment="1">
      <alignment horizontal="distributed" vertical="distributed"/>
    </xf>
    <xf numFmtId="194" fontId="8" fillId="0" borderId="0" xfId="1" applyNumberFormat="1" applyFont="1" applyBorder="1">
      <alignment vertical="center"/>
    </xf>
    <xf numFmtId="0" fontId="4" fillId="0" borderId="0" xfId="1" applyFont="1" applyBorder="1">
      <alignment vertical="center"/>
    </xf>
    <xf numFmtId="41" fontId="8" fillId="0" borderId="0" xfId="1" applyNumberFormat="1" applyFont="1" applyBorder="1" applyAlignment="1">
      <alignment horizontal="right" vertical="center"/>
    </xf>
    <xf numFmtId="43" fontId="8" fillId="0" borderId="0" xfId="1" applyNumberFormat="1" applyFont="1" applyBorder="1">
      <alignment vertical="center"/>
    </xf>
    <xf numFmtId="41" fontId="8" fillId="0" borderId="3" xfId="1" applyNumberFormat="1" applyFont="1" applyBorder="1" applyAlignment="1">
      <alignment horizontal="right" vertical="center"/>
    </xf>
    <xf numFmtId="0" fontId="10" fillId="0" borderId="2" xfId="1" applyFont="1" applyBorder="1" applyAlignment="1">
      <alignment horizontal="center" vertical="center"/>
    </xf>
    <xf numFmtId="0" fontId="14" fillId="0" borderId="2" xfId="1" applyFont="1" applyBorder="1" applyAlignment="1">
      <alignment horizontal="center" vertical="center"/>
    </xf>
    <xf numFmtId="41" fontId="8" fillId="0" borderId="0" xfId="20" applyNumberFormat="1" applyFont="1" applyBorder="1" applyAlignment="1">
      <alignment horizontal="center" vertical="center"/>
    </xf>
    <xf numFmtId="43" fontId="8" fillId="0" borderId="0" xfId="20" applyNumberFormat="1" applyFont="1" applyBorder="1" applyAlignment="1">
      <alignment horizontal="center" vertical="center"/>
    </xf>
    <xf numFmtId="43" fontId="8" fillId="0" borderId="3" xfId="20" applyNumberFormat="1" applyFont="1" applyBorder="1" applyAlignment="1">
      <alignment horizontal="center" vertical="center"/>
    </xf>
    <xf numFmtId="49" fontId="4" fillId="0" borderId="0" xfId="1" applyNumberFormat="1" applyFont="1" applyBorder="1" applyAlignment="1" applyProtection="1">
      <alignment vertical="center"/>
      <protection locked="0"/>
    </xf>
    <xf numFmtId="49" fontId="32" fillId="0" borderId="2" xfId="1" quotePrefix="1" applyNumberFormat="1" applyFont="1" applyBorder="1" applyAlignment="1">
      <alignment horizontal="center" vertical="center"/>
    </xf>
    <xf numFmtId="41" fontId="8" fillId="0" borderId="2" xfId="22" applyNumberFormat="1" applyFont="1" applyBorder="1" applyAlignment="1" applyProtection="1">
      <alignment horizontal="center" vertical="center"/>
      <protection locked="0"/>
    </xf>
    <xf numFmtId="43" fontId="10" fillId="0" borderId="0" xfId="22" applyNumberFormat="1" applyFont="1" applyBorder="1" applyAlignment="1" applyProtection="1">
      <alignment horizontal="right" vertical="center"/>
      <protection locked="0"/>
    </xf>
    <xf numFmtId="43" fontId="10" fillId="0" borderId="3" xfId="22" applyNumberFormat="1" applyFont="1" applyBorder="1" applyAlignment="1" applyProtection="1">
      <alignment horizontal="right" vertical="center"/>
      <protection locked="0"/>
    </xf>
    <xf numFmtId="0" fontId="11" fillId="0" borderId="0" xfId="40" applyFont="1" applyBorder="1" applyAlignment="1"/>
    <xf numFmtId="0" fontId="11" fillId="0" borderId="0" xfId="1" applyFont="1" applyBorder="1" applyAlignment="1" applyProtection="1">
      <alignment horizontal="center"/>
      <protection locked="0"/>
    </xf>
    <xf numFmtId="0" fontId="8" fillId="0" borderId="0" xfId="41" applyFont="1" applyBorder="1" applyAlignment="1">
      <alignment horizontal="center" vertical="center"/>
    </xf>
    <xf numFmtId="0" fontId="8" fillId="0" borderId="0" xfId="41" applyFont="1" applyBorder="1" applyAlignment="1">
      <alignment vertical="center"/>
    </xf>
    <xf numFmtId="0" fontId="11" fillId="0" borderId="0" xfId="43" applyFont="1" applyBorder="1" applyAlignment="1">
      <alignment vertical="center"/>
    </xf>
    <xf numFmtId="0" fontId="11" fillId="0" borderId="0" xfId="41" applyFont="1" applyBorder="1" applyAlignment="1">
      <alignment horizontal="left" vertical="center"/>
    </xf>
    <xf numFmtId="0" fontId="11" fillId="0" borderId="0" xfId="41" applyFont="1" applyBorder="1" applyAlignment="1">
      <alignment horizontal="center" vertical="center"/>
    </xf>
    <xf numFmtId="49" fontId="11" fillId="0" borderId="0" xfId="41" applyNumberFormat="1" applyFont="1" applyBorder="1" applyAlignment="1">
      <alignment vertical="center"/>
    </xf>
    <xf numFmtId="192" fontId="11" fillId="0" borderId="0" xfId="41" applyNumberFormat="1" applyFont="1" applyBorder="1" applyAlignment="1">
      <alignment horizontal="center" vertical="center"/>
    </xf>
    <xf numFmtId="192" fontId="8" fillId="0" borderId="0" xfId="41" applyNumberFormat="1" applyFont="1" applyBorder="1" applyAlignment="1">
      <alignment horizontal="center" vertical="center"/>
    </xf>
    <xf numFmtId="49" fontId="56" fillId="0" borderId="0" xfId="44" applyNumberFormat="1" applyFont="1" applyBorder="1" applyAlignment="1">
      <alignment horizontal="left" vertical="center"/>
    </xf>
    <xf numFmtId="49" fontId="8" fillId="0" borderId="0" xfId="41" applyNumberFormat="1" applyFont="1" applyBorder="1" applyAlignment="1">
      <alignment horizontal="center" vertical="center"/>
    </xf>
    <xf numFmtId="0" fontId="4" fillId="0" borderId="0" xfId="43" applyFont="1" applyBorder="1" applyAlignment="1">
      <alignment vertical="center"/>
    </xf>
    <xf numFmtId="0" fontId="10" fillId="0" borderId="0" xfId="43" applyFont="1" applyBorder="1" applyAlignment="1">
      <alignment horizontal="centerContinuous" vertical="center"/>
    </xf>
    <xf numFmtId="0" fontId="10" fillId="0" borderId="0" xfId="43" applyFont="1" applyBorder="1" applyAlignment="1">
      <alignment vertical="center"/>
    </xf>
    <xf numFmtId="0" fontId="10" fillId="0" borderId="3" xfId="43" applyFont="1" applyBorder="1" applyAlignment="1">
      <alignment horizontal="right"/>
    </xf>
    <xf numFmtId="0" fontId="8" fillId="0" borderId="0" xfId="43" applyBorder="1" applyAlignment="1">
      <alignment vertical="center"/>
    </xf>
    <xf numFmtId="0" fontId="8" fillId="0" borderId="2" xfId="43" applyBorder="1" applyAlignment="1">
      <alignment horizontal="center" vertical="center"/>
    </xf>
    <xf numFmtId="0" fontId="8" fillId="0" borderId="0" xfId="43" applyBorder="1" applyAlignment="1">
      <alignment horizontal="center" vertical="center"/>
    </xf>
    <xf numFmtId="41" fontId="10" fillId="0" borderId="0" xfId="43" applyNumberFormat="1" applyFont="1" applyBorder="1" applyAlignment="1">
      <alignment horizontal="right" vertical="center"/>
    </xf>
    <xf numFmtId="43" fontId="10" fillId="0" borderId="0" xfId="43" applyNumberFormat="1" applyFont="1" applyBorder="1" applyAlignment="1">
      <alignment horizontal="right" vertical="center"/>
    </xf>
    <xf numFmtId="198" fontId="10" fillId="0" borderId="0" xfId="43" applyNumberFormat="1" applyFont="1" applyBorder="1" applyAlignment="1">
      <alignment vertical="center"/>
    </xf>
    <xf numFmtId="0" fontId="40" fillId="0" borderId="0" xfId="43" applyFont="1" applyBorder="1" applyAlignment="1">
      <alignment vertical="center"/>
    </xf>
    <xf numFmtId="0" fontId="8" fillId="0" borderId="3" xfId="43" applyBorder="1" applyAlignment="1">
      <alignment horizontal="center" vertical="center"/>
    </xf>
    <xf numFmtId="41" fontId="10" fillId="0" borderId="3" xfId="43" applyNumberFormat="1" applyFont="1" applyBorder="1" applyAlignment="1">
      <alignment horizontal="right" vertical="center"/>
    </xf>
    <xf numFmtId="43" fontId="10" fillId="0" borderId="3" xfId="43" applyNumberFormat="1" applyFont="1" applyBorder="1" applyAlignment="1">
      <alignment horizontal="right" vertical="center"/>
    </xf>
    <xf numFmtId="199" fontId="11" fillId="0" borderId="0" xfId="43" applyNumberFormat="1" applyFont="1" applyBorder="1" applyAlignment="1">
      <alignment vertical="center"/>
    </xf>
    <xf numFmtId="0" fontId="4" fillId="0" borderId="0" xfId="43" applyFont="1" applyBorder="1" applyAlignment="1">
      <alignment horizontal="right" vertical="center"/>
    </xf>
    <xf numFmtId="200" fontId="8" fillId="0" borderId="3" xfId="45" applyNumberFormat="1" applyFont="1" applyBorder="1" applyAlignment="1">
      <alignment horizontal="center" vertical="center"/>
    </xf>
    <xf numFmtId="0" fontId="8" fillId="0" borderId="0" xfId="43" applyBorder="1" applyAlignment="1">
      <alignment horizontal="right" vertical="center"/>
    </xf>
    <xf numFmtId="176" fontId="10" fillId="0" borderId="0" xfId="45" applyFont="1" applyBorder="1" applyAlignment="1">
      <alignment horizontal="right" vertical="center"/>
    </xf>
    <xf numFmtId="193" fontId="10" fillId="0" borderId="0" xfId="45" applyNumberFormat="1" applyFont="1" applyBorder="1" applyAlignment="1">
      <alignment horizontal="right" vertical="center"/>
    </xf>
    <xf numFmtId="200" fontId="10" fillId="0" borderId="0" xfId="45" applyNumberFormat="1" applyFont="1" applyBorder="1" applyAlignment="1">
      <alignment horizontal="right" vertical="center"/>
    </xf>
    <xf numFmtId="193" fontId="10" fillId="0" borderId="3" xfId="45" applyNumberFormat="1" applyFont="1" applyBorder="1" applyAlignment="1">
      <alignment horizontal="right" vertical="center"/>
    </xf>
    <xf numFmtId="200" fontId="10" fillId="0" borderId="3" xfId="45" applyNumberFormat="1" applyFont="1" applyBorder="1" applyAlignment="1">
      <alignment horizontal="right" vertical="center"/>
    </xf>
    <xf numFmtId="0" fontId="40" fillId="0" borderId="0" xfId="43" applyFont="1" applyBorder="1" applyAlignment="1">
      <alignment horizontal="right" vertical="center"/>
    </xf>
    <xf numFmtId="176" fontId="8" fillId="0" borderId="0" xfId="43" applyNumberFormat="1" applyBorder="1" applyAlignment="1">
      <alignment horizontal="right" vertical="center"/>
    </xf>
    <xf numFmtId="0" fontId="8" fillId="0" borderId="0" xfId="43" applyBorder="1"/>
    <xf numFmtId="0" fontId="4" fillId="0" borderId="0" xfId="43" applyFont="1" applyBorder="1"/>
    <xf numFmtId="43" fontId="8" fillId="0" borderId="1" xfId="43" applyNumberFormat="1" applyBorder="1" applyAlignment="1">
      <alignment horizontal="right" vertical="center" textRotation="255" wrapText="1"/>
    </xf>
    <xf numFmtId="0" fontId="8" fillId="0" borderId="1" xfId="43" applyBorder="1" applyAlignment="1">
      <alignment horizontal="center" vertical="distributed"/>
    </xf>
    <xf numFmtId="43" fontId="8" fillId="0" borderId="1" xfId="43" applyNumberFormat="1" applyBorder="1" applyAlignment="1">
      <alignment horizontal="right" vertical="center"/>
    </xf>
    <xf numFmtId="41" fontId="10" fillId="0" borderId="0" xfId="45" applyNumberFormat="1" applyFont="1" applyBorder="1" applyAlignment="1">
      <alignment horizontal="right" vertical="center"/>
    </xf>
    <xf numFmtId="43" fontId="10" fillId="0" borderId="0" xfId="45" applyNumberFormat="1" applyFont="1" applyBorder="1" applyAlignment="1">
      <alignment horizontal="right" vertical="center"/>
    </xf>
    <xf numFmtId="41" fontId="10" fillId="0" borderId="3" xfId="45" applyNumberFormat="1" applyFont="1" applyBorder="1" applyAlignment="1">
      <alignment horizontal="right" vertical="center"/>
    </xf>
    <xf numFmtId="0" fontId="40" fillId="0" borderId="0" xfId="43" applyFont="1" applyBorder="1" applyAlignment="1">
      <alignment horizontal="center"/>
    </xf>
    <xf numFmtId="0" fontId="40" fillId="0" borderId="0" xfId="43" applyFont="1" applyBorder="1"/>
    <xf numFmtId="43" fontId="8" fillId="0" borderId="0" xfId="43" applyNumberFormat="1" applyBorder="1"/>
    <xf numFmtId="0" fontId="8" fillId="0" borderId="0" xfId="43" applyBorder="1" applyAlignment="1">
      <alignment horizontal="center"/>
    </xf>
    <xf numFmtId="0" fontId="4" fillId="0" borderId="0" xfId="43" applyFont="1" applyBorder="1" applyAlignment="1">
      <alignment vertical="center" wrapText="1"/>
    </xf>
    <xf numFmtId="0" fontId="10" fillId="0" borderId="0" xfId="43" applyFont="1" applyBorder="1" applyAlignment="1">
      <alignment horizontal="center" vertical="center" wrapText="1"/>
    </xf>
    <xf numFmtId="0" fontId="8" fillId="0" borderId="1" xfId="43" applyBorder="1" applyAlignment="1">
      <alignment horizontal="center" vertical="center" wrapText="1"/>
    </xf>
    <xf numFmtId="179" fontId="10" fillId="0" borderId="1" xfId="46" applyNumberFormat="1" applyFont="1" applyBorder="1" applyAlignment="1">
      <alignment horizontal="right" vertical="center"/>
    </xf>
    <xf numFmtId="0" fontId="10" fillId="0" borderId="0" xfId="43" applyFont="1" applyBorder="1" applyAlignment="1">
      <alignment horizontal="left" vertical="center" wrapText="1"/>
    </xf>
    <xf numFmtId="179" fontId="10" fillId="0" borderId="0" xfId="46" applyNumberFormat="1" applyFont="1" applyBorder="1" applyAlignment="1">
      <alignment horizontal="right" vertical="center"/>
    </xf>
    <xf numFmtId="179" fontId="10" fillId="0" borderId="3" xfId="46" applyNumberFormat="1" applyFont="1" applyBorder="1" applyAlignment="1">
      <alignment horizontal="right" vertical="center"/>
    </xf>
    <xf numFmtId="0" fontId="11" fillId="0" borderId="0" xfId="43" applyFont="1" applyBorder="1"/>
    <xf numFmtId="0" fontId="10" fillId="0" borderId="0" xfId="43" applyFont="1" applyBorder="1" applyAlignment="1">
      <alignment vertical="center" wrapText="1"/>
    </xf>
    <xf numFmtId="0" fontId="8" fillId="0" borderId="2" xfId="47" applyBorder="1" applyAlignment="1">
      <alignment horizontal="center" vertical="center"/>
    </xf>
    <xf numFmtId="41" fontId="60" fillId="0" borderId="0" xfId="50" applyNumberFormat="1" applyFont="1" applyBorder="1" applyAlignment="1">
      <alignment horizontal="center" vertical="center"/>
    </xf>
    <xf numFmtId="41" fontId="10" fillId="0" borderId="0" xfId="48" applyNumberFormat="1" applyFont="1" applyBorder="1" applyAlignment="1">
      <alignment horizontal="right" vertical="center"/>
    </xf>
    <xf numFmtId="0" fontId="10" fillId="0" borderId="0" xfId="53" applyFont="1" applyBorder="1" applyAlignment="1">
      <alignment horizontal="left" vertical="center"/>
    </xf>
    <xf numFmtId="38" fontId="10" fillId="0" borderId="0" xfId="48" applyNumberFormat="1" applyFont="1" applyBorder="1" applyAlignment="1">
      <alignment horizontal="right" vertical="center" wrapText="1"/>
    </xf>
    <xf numFmtId="0" fontId="10" fillId="0" borderId="0" xfId="54" applyFont="1" applyBorder="1" applyAlignment="1">
      <alignment horizontal="left" vertical="center"/>
    </xf>
    <xf numFmtId="0" fontId="10" fillId="0" borderId="0" xfId="54" applyFont="1" applyBorder="1" applyAlignment="1">
      <alignment horizontal="center" vertical="center"/>
    </xf>
    <xf numFmtId="203" fontId="10" fillId="0" borderId="0" xfId="41" applyNumberFormat="1" applyFont="1" applyBorder="1" applyAlignment="1">
      <alignment horizontal="right" vertical="center"/>
    </xf>
    <xf numFmtId="203" fontId="10" fillId="0" borderId="3" xfId="41" applyNumberFormat="1" applyFont="1" applyBorder="1" applyAlignment="1">
      <alignment horizontal="right" vertical="center"/>
    </xf>
    <xf numFmtId="176" fontId="10" fillId="0" borderId="0" xfId="45" applyFont="1" applyBorder="1" applyAlignment="1">
      <alignment vertical="center"/>
    </xf>
    <xf numFmtId="193" fontId="10" fillId="0" borderId="0" xfId="45" applyNumberFormat="1" applyFont="1" applyBorder="1" applyAlignment="1">
      <alignment vertical="center"/>
    </xf>
    <xf numFmtId="176" fontId="10" fillId="0" borderId="3" xfId="45" applyFont="1" applyBorder="1" applyAlignment="1">
      <alignment vertical="center"/>
    </xf>
    <xf numFmtId="193" fontId="10" fillId="0" borderId="3" xfId="45" applyNumberFormat="1" applyFont="1" applyBorder="1" applyAlignment="1">
      <alignment vertical="center"/>
    </xf>
    <xf numFmtId="176" fontId="8" fillId="0" borderId="0" xfId="45" applyFont="1" applyBorder="1" applyAlignment="1">
      <alignment vertical="center"/>
    </xf>
    <xf numFmtId="193" fontId="8" fillId="0" borderId="0" xfId="45" applyNumberFormat="1" applyFont="1" applyBorder="1" applyAlignment="1">
      <alignment vertical="center"/>
    </xf>
    <xf numFmtId="206" fontId="10" fillId="0" borderId="0" xfId="56" applyNumberFormat="1" applyFont="1" applyBorder="1" applyAlignment="1">
      <alignment horizontal="center" vertical="center"/>
    </xf>
    <xf numFmtId="43" fontId="10" fillId="0" borderId="0" xfId="43" applyNumberFormat="1" applyFont="1" applyBorder="1" applyAlignment="1">
      <alignment vertical="center"/>
    </xf>
    <xf numFmtId="206" fontId="10" fillId="0" borderId="0" xfId="56" applyNumberFormat="1" applyFont="1" applyBorder="1" applyAlignment="1">
      <alignment vertical="center"/>
    </xf>
    <xf numFmtId="206" fontId="10" fillId="0" borderId="3" xfId="56" applyNumberFormat="1" applyFont="1" applyBorder="1" applyAlignment="1">
      <alignment horizontal="center" vertical="center"/>
    </xf>
    <xf numFmtId="43" fontId="10" fillId="0" borderId="3" xfId="43" applyNumberFormat="1" applyFont="1" applyBorder="1" applyAlignment="1">
      <alignment vertical="center"/>
    </xf>
    <xf numFmtId="206" fontId="10" fillId="0" borderId="3" xfId="56" applyNumberFormat="1" applyFont="1" applyBorder="1" applyAlignment="1">
      <alignment vertical="center"/>
    </xf>
    <xf numFmtId="0" fontId="11" fillId="0" borderId="0" xfId="56" applyFont="1" applyBorder="1" applyAlignment="1">
      <alignment vertical="center"/>
    </xf>
    <xf numFmtId="0" fontId="8" fillId="0" borderId="0" xfId="43" applyBorder="1" applyAlignment="1">
      <alignment horizontal="distributed" vertical="center"/>
    </xf>
    <xf numFmtId="176" fontId="10" fillId="0" borderId="0" xfId="43" applyNumberFormat="1" applyFont="1" applyBorder="1" applyAlignment="1">
      <alignment horizontal="right" vertical="center"/>
    </xf>
    <xf numFmtId="193" fontId="10" fillId="0" borderId="0" xfId="43" applyNumberFormat="1" applyFont="1" applyBorder="1" applyAlignment="1">
      <alignment horizontal="right" vertical="center"/>
    </xf>
    <xf numFmtId="177" fontId="10" fillId="0" borderId="0" xfId="43" applyNumberFormat="1" applyFont="1" applyBorder="1" applyAlignment="1">
      <alignment horizontal="right" vertical="center"/>
    </xf>
    <xf numFmtId="0" fontId="8" fillId="0" borderId="0" xfId="43" applyBorder="1" applyAlignment="1">
      <alignment horizontal="distributed" vertical="center" wrapText="1"/>
    </xf>
    <xf numFmtId="0" fontId="8" fillId="0" borderId="3" xfId="43" applyBorder="1" applyAlignment="1">
      <alignment horizontal="distributed" vertical="center"/>
    </xf>
    <xf numFmtId="176" fontId="10" fillId="0" borderId="3" xfId="43" applyNumberFormat="1" applyFont="1" applyBorder="1" applyAlignment="1">
      <alignment horizontal="right" vertical="center"/>
    </xf>
    <xf numFmtId="177" fontId="10" fillId="0" borderId="3" xfId="43" applyNumberFormat="1" applyFont="1" applyBorder="1" applyAlignment="1">
      <alignment horizontal="right" vertical="center"/>
    </xf>
    <xf numFmtId="0" fontId="11" fillId="0" borderId="0" xfId="57" applyFont="1" applyBorder="1"/>
    <xf numFmtId="0" fontId="10" fillId="0" borderId="3" xfId="57" applyFont="1" applyBorder="1"/>
    <xf numFmtId="0" fontId="42" fillId="0" borderId="0" xfId="57" applyFont="1" applyBorder="1"/>
    <xf numFmtId="0" fontId="40" fillId="0" borderId="0" xfId="57" applyFont="1" applyBorder="1"/>
    <xf numFmtId="0" fontId="8" fillId="0" borderId="3" xfId="60" applyFont="1" applyBorder="1" applyAlignment="1">
      <alignment horizontal="center" vertical="distributed"/>
    </xf>
    <xf numFmtId="0" fontId="8" fillId="0" borderId="0" xfId="59" quotePrefix="1" applyFont="1" applyBorder="1" applyAlignment="1">
      <alignment horizontal="left" vertical="center" shrinkToFit="1"/>
    </xf>
    <xf numFmtId="41" fontId="10" fillId="0" borderId="0" xfId="59" applyNumberFormat="1" applyFont="1" applyBorder="1" applyAlignment="1">
      <alignment horizontal="right" vertical="center"/>
    </xf>
    <xf numFmtId="0" fontId="8" fillId="0" borderId="0" xfId="57" applyFont="1" applyBorder="1" applyAlignment="1">
      <alignment horizontal="right" vertical="center"/>
    </xf>
    <xf numFmtId="0" fontId="8" fillId="0" borderId="3" xfId="57" applyFont="1" applyBorder="1" applyAlignment="1">
      <alignment horizontal="right" vertical="center"/>
    </xf>
    <xf numFmtId="41" fontId="10" fillId="0" borderId="7" xfId="59" applyNumberFormat="1" applyFont="1" applyBorder="1" applyAlignment="1">
      <alignment horizontal="right" vertical="center"/>
    </xf>
    <xf numFmtId="0" fontId="50" fillId="0" borderId="0" xfId="57" applyFont="1" applyBorder="1"/>
    <xf numFmtId="0" fontId="11" fillId="0" borderId="0" xfId="61" applyFont="1" applyBorder="1" applyAlignment="1">
      <alignment vertical="center" wrapText="1"/>
    </xf>
    <xf numFmtId="0" fontId="11" fillId="0" borderId="0" xfId="57" applyFont="1" applyBorder="1" applyAlignment="1">
      <alignment vertical="center" wrapText="1"/>
    </xf>
    <xf numFmtId="0" fontId="25" fillId="0" borderId="0" xfId="57" applyFont="1" applyBorder="1"/>
    <xf numFmtId="0" fontId="8" fillId="0" borderId="0" xfId="62" applyBorder="1"/>
    <xf numFmtId="0" fontId="8" fillId="0" borderId="2" xfId="62" applyBorder="1"/>
    <xf numFmtId="0" fontId="8" fillId="0" borderId="2" xfId="62" applyBorder="1" applyAlignment="1">
      <alignment horizontal="distributed" vertical="center"/>
    </xf>
    <xf numFmtId="0" fontId="8" fillId="0" borderId="2" xfId="62" applyBorder="1" applyAlignment="1">
      <alignment horizontal="distributed" vertical="distributed"/>
    </xf>
    <xf numFmtId="38" fontId="8" fillId="0" borderId="2" xfId="63" applyNumberFormat="1" applyFont="1" applyBorder="1" applyAlignment="1">
      <alignment horizontal="center" vertical="center"/>
    </xf>
    <xf numFmtId="38" fontId="8" fillId="0" borderId="0" xfId="62" applyNumberFormat="1" applyBorder="1"/>
    <xf numFmtId="43" fontId="10" fillId="0" borderId="0" xfId="59" applyNumberFormat="1" applyFont="1" applyBorder="1" applyAlignment="1">
      <alignment horizontal="right" vertical="center"/>
    </xf>
    <xf numFmtId="38" fontId="8" fillId="0" borderId="0" xfId="63" applyNumberFormat="1" applyFont="1" applyBorder="1" applyAlignment="1">
      <alignment horizontal="right" vertical="center"/>
    </xf>
    <xf numFmtId="41" fontId="10" fillId="0" borderId="3" xfId="59" applyNumberFormat="1" applyFont="1" applyBorder="1" applyAlignment="1">
      <alignment horizontal="right" vertical="center"/>
    </xf>
    <xf numFmtId="43" fontId="10" fillId="0" borderId="3" xfId="59" applyNumberFormat="1" applyFont="1" applyBorder="1" applyAlignment="1">
      <alignment horizontal="right" vertical="center"/>
    </xf>
    <xf numFmtId="0" fontId="11" fillId="0" borderId="0" xfId="62" applyFont="1" applyBorder="1"/>
    <xf numFmtId="41" fontId="8" fillId="0" borderId="0" xfId="62" applyNumberFormat="1" applyBorder="1"/>
    <xf numFmtId="0" fontId="4" fillId="0" borderId="0" xfId="62" applyFont="1" applyBorder="1"/>
    <xf numFmtId="0" fontId="8" fillId="0" borderId="3" xfId="62" applyBorder="1" applyAlignment="1">
      <alignment horizontal="center" vertical="center"/>
    </xf>
    <xf numFmtId="41" fontId="8" fillId="0" borderId="0" xfId="63" applyNumberFormat="1" applyFont="1" applyBorder="1" applyAlignment="1">
      <alignment horizontal="right" vertical="center" indent="2"/>
    </xf>
    <xf numFmtId="41" fontId="8" fillId="0" borderId="0" xfId="63" applyNumberFormat="1" applyFont="1" applyBorder="1" applyAlignment="1">
      <alignment horizontal="right" vertical="center"/>
    </xf>
    <xf numFmtId="0" fontId="8" fillId="0" borderId="2" xfId="62" applyBorder="1" applyAlignment="1">
      <alignment horizontal="center" vertical="center"/>
    </xf>
    <xf numFmtId="0" fontId="8" fillId="0" borderId="0" xfId="62" applyBorder="1" applyAlignment="1">
      <alignment horizontal="center" vertical="center"/>
    </xf>
    <xf numFmtId="41" fontId="10" fillId="0" borderId="0" xfId="62" applyNumberFormat="1" applyFont="1" applyBorder="1" applyAlignment="1">
      <alignment horizontal="right" vertical="center"/>
    </xf>
    <xf numFmtId="43" fontId="10" fillId="0" borderId="0" xfId="62" applyNumberFormat="1" applyFont="1" applyBorder="1" applyAlignment="1">
      <alignment horizontal="right" vertical="center"/>
    </xf>
    <xf numFmtId="43" fontId="10" fillId="0" borderId="3" xfId="62" applyNumberFormat="1" applyFont="1" applyBorder="1" applyAlignment="1">
      <alignment horizontal="right" vertical="center"/>
    </xf>
    <xf numFmtId="2" fontId="8" fillId="0" borderId="0" xfId="62" applyNumberFormat="1" applyBorder="1" applyAlignment="1">
      <alignment horizontal="center" vertical="center"/>
    </xf>
    <xf numFmtId="0" fontId="8" fillId="0" borderId="0" xfId="1" quotePrefix="1" applyFont="1" applyBorder="1" applyAlignment="1">
      <alignment horizontal="center" vertical="center"/>
    </xf>
    <xf numFmtId="0" fontId="8" fillId="0" borderId="3" xfId="1" quotePrefix="1" applyFont="1" applyBorder="1" applyAlignment="1">
      <alignment horizontal="center" vertical="center"/>
    </xf>
    <xf numFmtId="0" fontId="12" fillId="0" borderId="0" xfId="62" applyFont="1" applyBorder="1" applyAlignment="1">
      <alignment horizontal="left"/>
    </xf>
    <xf numFmtId="0" fontId="11" fillId="0" borderId="0" xfId="1" applyFont="1" applyBorder="1" applyAlignment="1">
      <alignment horizontal="left" vertical="center"/>
    </xf>
    <xf numFmtId="0" fontId="11" fillId="0" borderId="0" xfId="64" applyFont="1" applyBorder="1"/>
    <xf numFmtId="0" fontId="8" fillId="0" borderId="0" xfId="66" quotePrefix="1" applyFont="1" applyBorder="1" applyAlignment="1">
      <alignment horizontal="center" vertical="center"/>
    </xf>
    <xf numFmtId="203" fontId="10" fillId="0" borderId="0" xfId="64" applyNumberFormat="1" applyFont="1" applyBorder="1" applyAlignment="1">
      <alignment vertical="center"/>
    </xf>
    <xf numFmtId="3" fontId="11" fillId="0" borderId="0" xfId="64" applyNumberFormat="1" applyFont="1" applyBorder="1" applyAlignment="1">
      <alignment vertical="center"/>
    </xf>
    <xf numFmtId="0" fontId="62" fillId="0" borderId="0" xfId="64" applyFont="1" applyBorder="1"/>
    <xf numFmtId="0" fontId="8" fillId="0" borderId="3" xfId="66" quotePrefix="1" applyFont="1" applyBorder="1" applyAlignment="1">
      <alignment horizontal="center" vertical="center"/>
    </xf>
    <xf numFmtId="203" fontId="10" fillId="0" borderId="3" xfId="64" applyNumberFormat="1" applyFont="1" applyBorder="1" applyAlignment="1">
      <alignment vertical="center"/>
    </xf>
    <xf numFmtId="0" fontId="11" fillId="0" borderId="0" xfId="64" applyFont="1" applyBorder="1" applyAlignment="1">
      <alignment horizontal="left"/>
    </xf>
    <xf numFmtId="0" fontId="4" fillId="0" borderId="0" xfId="11" applyFont="1" applyBorder="1" applyAlignment="1">
      <alignment horizontal="center" vertical="center" shrinkToFit="1"/>
    </xf>
    <xf numFmtId="41" fontId="10" fillId="0" borderId="3" xfId="5" applyNumberFormat="1" applyFont="1" applyBorder="1" applyAlignment="1">
      <alignment horizontal="right" vertical="center"/>
    </xf>
    <xf numFmtId="0" fontId="11" fillId="0" borderId="0" xfId="16" applyFont="1" applyBorder="1" applyAlignment="1">
      <alignment horizontal="left" vertical="center"/>
    </xf>
    <xf numFmtId="3" fontId="10" fillId="0" borderId="0" xfId="64" applyNumberFormat="1" applyFont="1" applyBorder="1" applyAlignment="1">
      <alignment horizontal="right" vertical="center" indent="1"/>
    </xf>
    <xf numFmtId="3" fontId="10" fillId="0" borderId="3" xfId="64" applyNumberFormat="1" applyFont="1" applyBorder="1" applyAlignment="1">
      <alignment horizontal="right" vertical="center" indent="1"/>
    </xf>
    <xf numFmtId="0" fontId="8" fillId="0" borderId="0" xfId="67" applyFont="1" applyBorder="1" applyAlignment="1">
      <alignment horizontal="center" vertical="center"/>
    </xf>
    <xf numFmtId="0" fontId="4" fillId="0" borderId="0" xfId="11" applyFont="1" applyBorder="1" applyAlignment="1">
      <alignment vertical="center" shrinkToFit="1"/>
    </xf>
    <xf numFmtId="0" fontId="11" fillId="0" borderId="0" xfId="13" applyFont="1" applyBorder="1" applyAlignment="1">
      <alignment horizontal="right" vertical="center"/>
    </xf>
    <xf numFmtId="0" fontId="10" fillId="0" borderId="2" xfId="11" applyFont="1" applyBorder="1" applyAlignment="1">
      <alignment horizontal="center" vertical="distributed"/>
    </xf>
    <xf numFmtId="0" fontId="10" fillId="0" borderId="2" xfId="11" applyFont="1" applyBorder="1" applyAlignment="1">
      <alignment horizontal="center" vertical="distributed" wrapText="1"/>
    </xf>
    <xf numFmtId="0" fontId="10" fillId="0" borderId="0" xfId="11" applyFont="1" applyBorder="1" applyAlignment="1">
      <alignment horizontal="center" vertical="distributed" textRotation="255"/>
    </xf>
    <xf numFmtId="0" fontId="8" fillId="0" borderId="0" xfId="1" quotePrefix="1" applyFont="1" applyBorder="1" applyAlignment="1">
      <alignment vertical="center"/>
    </xf>
    <xf numFmtId="41" fontId="10" fillId="0" borderId="0" xfId="5" applyNumberFormat="1" applyFont="1" applyFill="1" applyBorder="1" applyAlignment="1">
      <alignment horizontal="right" vertical="center"/>
    </xf>
    <xf numFmtId="41" fontId="10" fillId="0" borderId="3" xfId="5" applyNumberFormat="1" applyFont="1" applyFill="1" applyBorder="1" applyAlignment="1">
      <alignment horizontal="right" vertical="center"/>
    </xf>
    <xf numFmtId="41" fontId="10" fillId="0" borderId="0" xfId="5" applyNumberFormat="1" applyFont="1" applyFill="1" applyBorder="1" applyAlignment="1">
      <alignment horizontal="center" vertical="center"/>
    </xf>
    <xf numFmtId="41" fontId="10" fillId="0" borderId="0" xfId="68" applyNumberFormat="1" applyFont="1" applyBorder="1" applyAlignment="1">
      <alignment vertical="center"/>
    </xf>
    <xf numFmtId="0" fontId="8" fillId="0" borderId="0" xfId="68" applyFont="1" applyBorder="1"/>
    <xf numFmtId="41" fontId="10" fillId="0" borderId="3" xfId="68" applyNumberFormat="1" applyFont="1" applyBorder="1" applyAlignment="1">
      <alignment vertical="center"/>
    </xf>
    <xf numFmtId="0" fontId="8" fillId="0" borderId="0" xfId="65" applyFont="1" applyBorder="1"/>
    <xf numFmtId="3" fontId="10" fillId="0" borderId="0" xfId="65" applyNumberFormat="1" applyFont="1" applyBorder="1" applyAlignment="1">
      <alignment horizontal="right" vertical="center" indent="1"/>
    </xf>
    <xf numFmtId="3" fontId="8" fillId="0" borderId="0" xfId="65" applyNumberFormat="1" applyFont="1" applyBorder="1"/>
    <xf numFmtId="3" fontId="10" fillId="0" borderId="3" xfId="65" applyNumberFormat="1" applyFont="1" applyBorder="1" applyAlignment="1">
      <alignment horizontal="right" vertical="center" indent="1"/>
    </xf>
    <xf numFmtId="0" fontId="8" fillId="0" borderId="2" xfId="29" quotePrefix="1" applyFont="1" applyBorder="1" applyAlignment="1">
      <alignment horizontal="centerContinuous" vertical="center"/>
    </xf>
    <xf numFmtId="0" fontId="8" fillId="0" borderId="2" xfId="29" applyFont="1" applyBorder="1" applyAlignment="1">
      <alignment horizontal="centerContinuous" vertical="center"/>
    </xf>
    <xf numFmtId="0" fontId="8" fillId="0" borderId="0" xfId="29" applyFont="1" applyBorder="1"/>
    <xf numFmtId="0" fontId="8" fillId="0" borderId="2" xfId="29" applyFont="1" applyBorder="1" applyAlignment="1">
      <alignment horizontal="center" vertical="center"/>
    </xf>
    <xf numFmtId="0" fontId="8" fillId="0" borderId="2" xfId="29" applyFont="1" applyFill="1" applyBorder="1" applyAlignment="1">
      <alignment horizontal="center" vertical="center"/>
    </xf>
    <xf numFmtId="0" fontId="4" fillId="0" borderId="0" xfId="56" applyFont="1" applyBorder="1" applyAlignment="1">
      <alignment vertical="center"/>
    </xf>
    <xf numFmtId="0" fontId="8" fillId="0" borderId="0" xfId="56" applyFont="1" applyBorder="1" applyAlignment="1">
      <alignment vertical="center"/>
    </xf>
    <xf numFmtId="0" fontId="9" fillId="0" borderId="2" xfId="56" applyFont="1" applyBorder="1" applyAlignment="1">
      <alignment horizontal="center" vertical="center"/>
    </xf>
    <xf numFmtId="0" fontId="8" fillId="0" borderId="2" xfId="56" applyFont="1" applyBorder="1" applyAlignment="1">
      <alignment horizontal="center" vertical="center"/>
    </xf>
    <xf numFmtId="0" fontId="8" fillId="0" borderId="0" xfId="56" applyFont="1" applyBorder="1" applyAlignment="1">
      <alignment horizontal="distributed" vertical="center"/>
    </xf>
    <xf numFmtId="0" fontId="8" fillId="0" borderId="3" xfId="56" applyFont="1" applyBorder="1" applyAlignment="1">
      <alignment horizontal="distributed" vertical="center"/>
    </xf>
    <xf numFmtId="0" fontId="12" fillId="0" borderId="0" xfId="56" applyFont="1" applyBorder="1" applyAlignment="1">
      <alignment vertical="center"/>
    </xf>
    <xf numFmtId="0" fontId="11" fillId="0" borderId="0" xfId="56" applyFont="1" applyBorder="1"/>
    <xf numFmtId="0" fontId="8" fillId="0" borderId="0" xfId="56" applyFont="1" applyBorder="1"/>
    <xf numFmtId="0" fontId="8" fillId="0" borderId="2" xfId="18" applyFont="1" applyBorder="1" applyAlignment="1">
      <alignment horizontal="center" vertical="center"/>
    </xf>
    <xf numFmtId="0" fontId="8" fillId="0" borderId="1" xfId="26" applyFont="1" applyBorder="1" applyAlignment="1">
      <alignment horizontal="center" vertical="center"/>
    </xf>
    <xf numFmtId="0" fontId="12" fillId="0" borderId="0" xfId="1" applyFont="1" applyBorder="1" applyAlignment="1"/>
    <xf numFmtId="0" fontId="8" fillId="0" borderId="0" xfId="1" applyFont="1" applyBorder="1" applyAlignment="1">
      <alignment horizontal="distributed" vertical="center" indent="1"/>
    </xf>
    <xf numFmtId="0" fontId="32" fillId="0" borderId="3" xfId="3" applyFont="1" applyBorder="1" applyAlignment="1">
      <alignment horizontal="center" vertical="center"/>
    </xf>
    <xf numFmtId="0" fontId="9" fillId="0" borderId="3" xfId="3" applyFont="1" applyBorder="1" applyAlignment="1">
      <alignment horizontal="center" vertical="center" wrapText="1"/>
    </xf>
    <xf numFmtId="0" fontId="12" fillId="0" borderId="0" xfId="3" applyFont="1" applyBorder="1"/>
    <xf numFmtId="0" fontId="9" fillId="0" borderId="3" xfId="3" applyFont="1" applyBorder="1" applyAlignment="1">
      <alignment horizontal="center" vertical="center"/>
    </xf>
    <xf numFmtId="41" fontId="10" fillId="0" borderId="0" xfId="0" applyNumberFormat="1" applyFont="1" applyBorder="1" applyAlignment="1">
      <alignment horizontal="right" vertical="center"/>
    </xf>
    <xf numFmtId="41" fontId="10" fillId="0" borderId="0" xfId="0" applyNumberFormat="1" applyFont="1" applyFill="1" applyBorder="1" applyAlignment="1">
      <alignment horizontal="right" vertical="center"/>
    </xf>
    <xf numFmtId="41" fontId="10" fillId="0" borderId="3" xfId="0" applyNumberFormat="1" applyFont="1" applyBorder="1" applyAlignment="1">
      <alignment horizontal="right" vertical="center"/>
    </xf>
    <xf numFmtId="0" fontId="12" fillId="0" borderId="0" xfId="3" applyFont="1" applyBorder="1" applyAlignment="1">
      <alignment vertical="center"/>
    </xf>
    <xf numFmtId="0" fontId="8" fillId="0" borderId="5" xfId="3" applyFont="1" applyFill="1" applyBorder="1" applyAlignment="1">
      <alignment vertical="center"/>
    </xf>
    <xf numFmtId="0" fontId="9" fillId="0" borderId="0" xfId="3" applyFont="1" applyBorder="1" applyAlignment="1">
      <alignment horizontal="distributed" vertical="center"/>
    </xf>
    <xf numFmtId="0" fontId="10" fillId="0" borderId="0" xfId="6" applyFont="1" applyBorder="1" applyAlignment="1">
      <alignment vertical="center"/>
    </xf>
    <xf numFmtId="43" fontId="22" fillId="0" borderId="4" xfId="6" applyNumberFormat="1" applyFont="1" applyBorder="1" applyAlignment="1">
      <alignment horizontal="right" vertical="center"/>
    </xf>
    <xf numFmtId="43" fontId="22" fillId="0" borderId="3" xfId="6" applyNumberFormat="1" applyFont="1" applyBorder="1" applyAlignment="1">
      <alignment horizontal="right" vertical="center"/>
    </xf>
    <xf numFmtId="0" fontId="32" fillId="0" borderId="2" xfId="3" applyFont="1" applyBorder="1" applyAlignment="1">
      <alignment horizontal="distributed" vertical="center" wrapText="1" justifyLastLine="1"/>
    </xf>
    <xf numFmtId="0" fontId="8" fillId="0" borderId="0" xfId="3" applyFont="1" applyBorder="1" applyAlignment="1">
      <alignment horizontal="center"/>
    </xf>
    <xf numFmtId="0" fontId="32" fillId="0" borderId="2" xfId="3" applyFont="1" applyBorder="1" applyAlignment="1">
      <alignment horizontal="distributed" vertical="center" justifyLastLine="1"/>
    </xf>
    <xf numFmtId="0" fontId="32" fillId="0" borderId="3" xfId="3" applyFont="1" applyBorder="1" applyAlignment="1">
      <alignment horizontal="distributed" vertical="center" wrapText="1" justifyLastLine="1"/>
    </xf>
    <xf numFmtId="0" fontId="8" fillId="0" borderId="3" xfId="3" applyFont="1" applyBorder="1" applyAlignment="1">
      <alignment horizontal="distributed" vertical="center" wrapText="1" justifyLastLine="1"/>
    </xf>
    <xf numFmtId="0" fontId="8" fillId="0" borderId="0" xfId="3" applyFont="1" applyBorder="1" applyAlignment="1">
      <alignment horizontal="distributed" vertical="center" justifyLastLine="1"/>
    </xf>
    <xf numFmtId="0" fontId="12" fillId="0" borderId="0" xfId="8" applyFont="1" applyBorder="1" applyAlignment="1">
      <alignment vertical="center"/>
    </xf>
    <xf numFmtId="0" fontId="8" fillId="0" borderId="2" xfId="8" applyFont="1" applyBorder="1" applyAlignment="1">
      <alignment horizontal="distributed" vertical="center" wrapText="1" justifyLastLine="1"/>
    </xf>
    <xf numFmtId="2" fontId="10" fillId="0" borderId="0" xfId="8" applyNumberFormat="1" applyFont="1" applyBorder="1" applyAlignment="1">
      <alignment horizontal="right" vertical="center"/>
    </xf>
    <xf numFmtId="2" fontId="10" fillId="0" borderId="3" xfId="8" applyNumberFormat="1" applyFont="1" applyBorder="1" applyAlignment="1">
      <alignment horizontal="right" vertical="center"/>
    </xf>
    <xf numFmtId="0" fontId="9" fillId="0" borderId="2" xfId="8" applyFont="1" applyBorder="1" applyAlignment="1">
      <alignment horizontal="distributed" vertical="center" justifyLastLine="1"/>
    </xf>
    <xf numFmtId="0" fontId="12" fillId="0" borderId="1" xfId="8" applyFont="1" applyBorder="1" applyAlignment="1">
      <alignment vertical="center"/>
    </xf>
    <xf numFmtId="0" fontId="8" fillId="0" borderId="3" xfId="62" applyBorder="1" applyAlignment="1">
      <alignment horizontal="center" vertical="distributed" textRotation="255"/>
    </xf>
    <xf numFmtId="0" fontId="8" fillId="0" borderId="0" xfId="62" applyBorder="1"/>
    <xf numFmtId="0" fontId="4" fillId="0" borderId="0" xfId="62" applyFont="1" applyBorder="1"/>
    <xf numFmtId="41" fontId="10" fillId="0" borderId="0" xfId="10" applyNumberFormat="1" applyFont="1" applyFill="1" applyBorder="1" applyAlignment="1">
      <alignment horizontal="right" vertical="center" shrinkToFit="1"/>
    </xf>
    <xf numFmtId="43" fontId="10" fillId="0" borderId="0" xfId="1" applyNumberFormat="1" applyFont="1" applyFill="1" applyBorder="1" applyAlignment="1">
      <alignment horizontal="right" vertical="center"/>
    </xf>
    <xf numFmtId="41" fontId="10" fillId="0" borderId="0" xfId="1" applyNumberFormat="1" applyFont="1" applyFill="1" applyBorder="1" applyAlignment="1">
      <alignment horizontal="right" vertical="center"/>
    </xf>
    <xf numFmtId="0" fontId="12" fillId="0" borderId="0" xfId="7" applyFont="1" applyBorder="1" applyAlignment="1"/>
    <xf numFmtId="41" fontId="10" fillId="0" borderId="13" xfId="17" applyNumberFormat="1" applyFont="1" applyBorder="1" applyAlignment="1">
      <alignment horizontal="right" vertical="center"/>
    </xf>
    <xf numFmtId="0" fontId="8" fillId="0" borderId="9" xfId="18" applyFont="1" applyBorder="1" applyAlignment="1">
      <alignment horizontal="center" vertical="center" wrapText="1"/>
    </xf>
    <xf numFmtId="0" fontId="8" fillId="0" borderId="16" xfId="18" applyFont="1" applyBorder="1" applyAlignment="1">
      <alignment horizontal="center" vertical="center" wrapText="1"/>
    </xf>
    <xf numFmtId="187" fontId="10" fillId="0" borderId="2" xfId="1" applyNumberFormat="1" applyFont="1" applyBorder="1">
      <alignment vertical="center"/>
    </xf>
    <xf numFmtId="187" fontId="10" fillId="0" borderId="2" xfId="1" applyNumberFormat="1" applyFont="1" applyBorder="1" applyAlignment="1">
      <alignment horizontal="right" vertical="center"/>
    </xf>
    <xf numFmtId="43" fontId="10" fillId="0" borderId="2" xfId="1" applyNumberFormat="1" applyFont="1" applyBorder="1" applyAlignment="1">
      <alignment horizontal="right" vertical="center"/>
    </xf>
    <xf numFmtId="0" fontId="8" fillId="0" borderId="2" xfId="1" applyFont="1" applyBorder="1" applyAlignment="1"/>
    <xf numFmtId="0" fontId="8" fillId="0" borderId="0" xfId="24" applyFont="1" applyBorder="1" applyAlignment="1">
      <alignment horizontal="right" vertical="distributed"/>
    </xf>
    <xf numFmtId="0" fontId="12" fillId="0" borderId="0" xfId="25" applyFont="1" applyBorder="1" applyAlignment="1">
      <alignment vertical="center"/>
    </xf>
    <xf numFmtId="0" fontId="32" fillId="0" borderId="0" xfId="23" applyFont="1" applyBorder="1" applyAlignment="1">
      <alignment horizontal="center" vertical="distributed" textRotation="255" indent="1"/>
    </xf>
    <xf numFmtId="49" fontId="32" fillId="0" borderId="0" xfId="24" applyNumberFormat="1" applyFont="1" applyBorder="1" applyAlignment="1" applyProtection="1">
      <alignment horizontal="left" vertical="center" indent="1"/>
      <protection locked="0"/>
    </xf>
    <xf numFmtId="0" fontId="32" fillId="0" borderId="0" xfId="24" applyFont="1" applyBorder="1" applyAlignment="1">
      <alignment horizontal="left" vertical="distributed" indent="1"/>
    </xf>
    <xf numFmtId="0" fontId="12" fillId="0" borderId="0" xfId="27" applyFont="1" applyBorder="1" applyAlignment="1">
      <alignment vertical="center"/>
    </xf>
    <xf numFmtId="0" fontId="10" fillId="0" borderId="0" xfId="27" quotePrefix="1" applyFont="1" applyBorder="1" applyAlignment="1">
      <alignment horizontal="right" vertical="center" indent="1"/>
    </xf>
    <xf numFmtId="0" fontId="14" fillId="0" borderId="0" xfId="27" applyFont="1" applyBorder="1" applyAlignment="1">
      <alignment horizontal="right" vertical="center" indent="1"/>
    </xf>
    <xf numFmtId="0" fontId="10" fillId="0" borderId="0" xfId="27" applyFont="1" applyBorder="1" applyAlignment="1">
      <alignment horizontal="right" vertical="center" indent="1"/>
    </xf>
    <xf numFmtId="0" fontId="10" fillId="0" borderId="3" xfId="27" applyFont="1" applyBorder="1" applyAlignment="1">
      <alignment horizontal="right" vertical="center" indent="1"/>
    </xf>
    <xf numFmtId="0" fontId="8" fillId="0" borderId="2" xfId="1" applyFont="1" applyBorder="1" applyAlignment="1">
      <alignment horizontal="center" vertical="center"/>
    </xf>
    <xf numFmtId="0" fontId="9" fillId="0" borderId="2" xfId="1" applyFont="1" applyBorder="1" applyAlignment="1">
      <alignment horizontal="distributed" vertical="center" justifyLastLine="1"/>
    </xf>
    <xf numFmtId="0" fontId="8" fillId="0" borderId="1" xfId="1" applyFont="1" applyBorder="1" applyAlignment="1">
      <alignment horizontal="center" vertical="center"/>
    </xf>
    <xf numFmtId="0" fontId="17" fillId="0" borderId="3" xfId="1" applyFont="1" applyBorder="1" applyAlignment="1">
      <alignment horizontal="center" vertical="center"/>
    </xf>
    <xf numFmtId="0" fontId="12" fillId="0" borderId="0" xfId="20" applyFont="1" applyBorder="1" applyAlignment="1">
      <alignment vertical="center"/>
    </xf>
    <xf numFmtId="0" fontId="9" fillId="0" borderId="3" xfId="1" applyFont="1" applyBorder="1" applyAlignment="1">
      <alignment horizontal="distributed" vertical="center" justifyLastLine="1"/>
    </xf>
    <xf numFmtId="0" fontId="12" fillId="0" borderId="0" xfId="1" applyFont="1" applyBorder="1">
      <alignment vertical="center"/>
    </xf>
    <xf numFmtId="0" fontId="8" fillId="0" borderId="2" xfId="34" applyFont="1" applyBorder="1" applyAlignment="1">
      <alignment horizontal="center" vertical="distributed" textRotation="255" indent="1"/>
    </xf>
    <xf numFmtId="0" fontId="8" fillId="0" borderId="2" xfId="34" applyFont="1" applyBorder="1" applyAlignment="1">
      <alignment horizontal="center" vertical="distributed" textRotation="255" wrapText="1" indent="1"/>
    </xf>
    <xf numFmtId="0" fontId="50" fillId="0" borderId="2" xfId="35" applyFont="1" applyBorder="1" applyAlignment="1">
      <alignment horizontal="center" vertical="distributed" textRotation="255" wrapText="1" indent="1"/>
    </xf>
    <xf numFmtId="0" fontId="42" fillId="0" borderId="2" xfId="35" applyFont="1" applyBorder="1" applyAlignment="1">
      <alignment horizontal="center" vertical="distributed" textRotation="255" wrapText="1" indent="1"/>
    </xf>
    <xf numFmtId="0" fontId="42" fillId="0" borderId="2" xfId="1" applyFont="1" applyBorder="1" applyAlignment="1">
      <alignment horizontal="center" vertical="distributed" textRotation="255" wrapText="1" indent="1"/>
    </xf>
    <xf numFmtId="0" fontId="11" fillId="0" borderId="3" xfId="34" applyFont="1" applyBorder="1" applyAlignment="1">
      <alignment horizontal="right"/>
    </xf>
    <xf numFmtId="0" fontId="8" fillId="0" borderId="2" xfId="35" applyFont="1" applyBorder="1" applyAlignment="1">
      <alignment horizontal="center" vertical="distributed" textRotation="255" wrapText="1" indent="1"/>
    </xf>
    <xf numFmtId="0" fontId="11" fillId="0" borderId="0" xfId="36" applyFont="1" applyBorder="1" applyAlignment="1">
      <alignment horizontal="right" vertical="center"/>
    </xf>
    <xf numFmtId="0" fontId="8" fillId="0" borderId="0" xfId="20" quotePrefix="1" applyBorder="1" applyAlignment="1">
      <alignment horizontal="center" vertical="center"/>
    </xf>
    <xf numFmtId="0" fontId="8" fillId="0" borderId="0" xfId="43" applyBorder="1" applyAlignment="1">
      <alignment horizontal="center" vertical="center"/>
    </xf>
    <xf numFmtId="0" fontId="8" fillId="0" borderId="3" xfId="43" applyBorder="1" applyAlignment="1">
      <alignment horizontal="center" vertical="center"/>
    </xf>
    <xf numFmtId="0" fontId="8" fillId="0" borderId="1" xfId="43" applyBorder="1" applyAlignment="1">
      <alignment horizontal="center" vertical="distributed" textRotation="255" wrapText="1"/>
    </xf>
    <xf numFmtId="0" fontId="8" fillId="0" borderId="1" xfId="43" applyBorder="1" applyAlignment="1">
      <alignment horizontal="center" vertical="distributed" wrapText="1"/>
    </xf>
    <xf numFmtId="0" fontId="8" fillId="0" borderId="2" xfId="43" applyBorder="1" applyAlignment="1">
      <alignment horizontal="center" vertical="center"/>
    </xf>
    <xf numFmtId="0" fontId="32" fillId="0" borderId="0" xfId="38" applyFont="1" applyBorder="1"/>
    <xf numFmtId="0" fontId="9" fillId="0" borderId="2" xfId="1" applyFont="1" applyBorder="1" applyAlignment="1">
      <alignment horizontal="center" vertical="center"/>
    </xf>
    <xf numFmtId="0" fontId="9" fillId="0" borderId="2" xfId="1" applyFont="1" applyBorder="1" applyAlignment="1">
      <alignment horizontal="distributed" vertical="center" indent="2"/>
    </xf>
    <xf numFmtId="0" fontId="10" fillId="0" borderId="0" xfId="1" applyFont="1" applyBorder="1" applyAlignment="1">
      <alignment horizontal="distributed" vertical="center"/>
    </xf>
    <xf numFmtId="0" fontId="17" fillId="0" borderId="3" xfId="1" applyFont="1" applyBorder="1">
      <alignment vertical="center"/>
    </xf>
    <xf numFmtId="0" fontId="21" fillId="0" borderId="3" xfId="1" applyFont="1" applyBorder="1" applyAlignment="1">
      <alignment horizontal="right"/>
    </xf>
    <xf numFmtId="0" fontId="17" fillId="0" borderId="0" xfId="1" applyFont="1" applyBorder="1" applyAlignment="1">
      <alignment horizontal="distributed" vertical="center"/>
    </xf>
    <xf numFmtId="41" fontId="17" fillId="0" borderId="0" xfId="1" applyNumberFormat="1" applyFont="1" applyBorder="1" applyAlignment="1">
      <alignment horizontal="right" vertical="center" indent="2"/>
    </xf>
    <xf numFmtId="43" fontId="17" fillId="0" borderId="0" xfId="1" applyNumberFormat="1" applyFont="1" applyBorder="1" applyAlignment="1">
      <alignment horizontal="right" vertical="center" indent="2"/>
    </xf>
    <xf numFmtId="0" fontId="17" fillId="0" borderId="0" xfId="1" applyFont="1" applyBorder="1" applyAlignment="1">
      <alignment horizontal="distributed" vertical="center" wrapText="1"/>
    </xf>
    <xf numFmtId="0" fontId="17" fillId="0" borderId="3" xfId="1" applyFont="1" applyBorder="1" applyAlignment="1">
      <alignment horizontal="distributed" vertical="center"/>
    </xf>
    <xf numFmtId="41" fontId="17" fillId="0" borderId="3" xfId="1" applyNumberFormat="1" applyFont="1" applyBorder="1" applyAlignment="1">
      <alignment horizontal="right" vertical="center" indent="2"/>
    </xf>
    <xf numFmtId="43" fontId="17" fillId="0" borderId="3" xfId="1" applyNumberFormat="1" applyFont="1" applyBorder="1" applyAlignment="1">
      <alignment horizontal="right" vertical="center" indent="2"/>
    </xf>
    <xf numFmtId="0" fontId="66" fillId="0" borderId="0" xfId="1" applyFont="1" applyBorder="1">
      <alignment vertical="center"/>
    </xf>
    <xf numFmtId="0" fontId="12" fillId="0" borderId="0" xfId="43" applyFont="1" applyBorder="1" applyAlignment="1">
      <alignment vertical="center"/>
    </xf>
    <xf numFmtId="0" fontId="9" fillId="0" borderId="0" xfId="43" applyFont="1" applyBorder="1" applyAlignment="1">
      <alignment horizontal="center" vertical="center"/>
    </xf>
    <xf numFmtId="196" fontId="11" fillId="0" borderId="3" xfId="43" applyNumberFormat="1" applyFont="1" applyBorder="1" applyAlignment="1">
      <alignment horizontal="left" vertical="center"/>
    </xf>
    <xf numFmtId="0" fontId="40" fillId="0" borderId="0" xfId="43" applyFont="1" applyBorder="1" applyAlignment="1">
      <alignment horizontal="center" vertical="center"/>
    </xf>
    <xf numFmtId="0" fontId="8" fillId="0" borderId="2" xfId="43" applyBorder="1" applyAlignment="1">
      <alignment horizontal="center" vertical="distributed"/>
    </xf>
    <xf numFmtId="0" fontId="12" fillId="0" borderId="0" xfId="43" applyFont="1" applyBorder="1" applyAlignment="1">
      <alignment horizontal="left" vertical="center"/>
    </xf>
    <xf numFmtId="0" fontId="8" fillId="0" borderId="2" xfId="43" applyBorder="1" applyAlignment="1">
      <alignment horizontal="center" vertical="distributed" wrapText="1"/>
    </xf>
    <xf numFmtId="0" fontId="12" fillId="0" borderId="0" xfId="43" applyFont="1" applyBorder="1" applyAlignment="1">
      <alignment horizontal="left"/>
    </xf>
    <xf numFmtId="0" fontId="8" fillId="0" borderId="1" xfId="43" applyBorder="1" applyAlignment="1">
      <alignment horizontal="center" vertical="center" wrapText="1"/>
    </xf>
    <xf numFmtId="0" fontId="4" fillId="0" borderId="3" xfId="43" applyFont="1" applyBorder="1" applyAlignment="1">
      <alignment horizontal="center" vertical="center"/>
    </xf>
    <xf numFmtId="0" fontId="4" fillId="0" borderId="0" xfId="43" applyFont="1" applyBorder="1" applyAlignment="1">
      <alignment horizontal="center" vertical="center"/>
    </xf>
    <xf numFmtId="0" fontId="8" fillId="0" borderId="1" xfId="55" applyFont="1" applyBorder="1" applyAlignment="1">
      <alignment horizontal="center" vertical="center"/>
    </xf>
    <xf numFmtId="0" fontId="8" fillId="0" borderId="0" xfId="55" applyFont="1" applyBorder="1" applyAlignment="1">
      <alignment horizontal="center" vertical="center"/>
    </xf>
    <xf numFmtId="0" fontId="8" fillId="0" borderId="3" xfId="58" applyNumberFormat="1" applyFont="1" applyBorder="1" applyAlignment="1">
      <alignment horizontal="center" vertical="center" wrapText="1"/>
    </xf>
    <xf numFmtId="0" fontId="8" fillId="0" borderId="0" xfId="1" applyFont="1" applyBorder="1" applyAlignment="1">
      <alignment horizontal="center" vertical="center"/>
    </xf>
    <xf numFmtId="0" fontId="8" fillId="0" borderId="0" xfId="62" applyBorder="1"/>
    <xf numFmtId="0" fontId="8" fillId="0" borderId="1" xfId="1" applyFont="1" applyBorder="1" applyAlignment="1">
      <alignment horizontal="center" vertical="distributed" textRotation="255"/>
    </xf>
    <xf numFmtId="0" fontId="8" fillId="0" borderId="0" xfId="1" applyFont="1" applyBorder="1" applyAlignment="1">
      <alignment horizontal="center" vertical="distributed" textRotation="255"/>
    </xf>
    <xf numFmtId="0" fontId="8" fillId="0" borderId="0" xfId="19" applyFont="1" applyBorder="1">
      <alignment vertical="center"/>
    </xf>
    <xf numFmtId="189" fontId="10" fillId="0" borderId="0" xfId="46" applyNumberFormat="1" applyFont="1" applyBorder="1" applyAlignment="1">
      <alignment horizontal="right" vertical="center" wrapText="1"/>
    </xf>
    <xf numFmtId="189" fontId="10" fillId="0" borderId="3" xfId="46" applyNumberFormat="1" applyFont="1" applyBorder="1" applyAlignment="1">
      <alignment horizontal="right" vertical="center" wrapText="1"/>
    </xf>
    <xf numFmtId="0" fontId="32" fillId="0" borderId="2" xfId="43" applyFont="1" applyBorder="1" applyAlignment="1">
      <alignment horizontal="center" vertical="center" wrapText="1"/>
    </xf>
    <xf numFmtId="41" fontId="60" fillId="0" borderId="0" xfId="49" applyNumberFormat="1" applyFont="1" applyBorder="1" applyAlignment="1">
      <alignment horizontal="left" vertical="center"/>
    </xf>
    <xf numFmtId="41" fontId="60" fillId="0" borderId="3" xfId="50" applyNumberFormat="1" applyFont="1" applyBorder="1" applyAlignment="1">
      <alignment horizontal="right" vertical="center"/>
    </xf>
    <xf numFmtId="0" fontId="14" fillId="0" borderId="0" xfId="53" applyFont="1" applyBorder="1" applyAlignment="1">
      <alignment horizontal="left" vertical="center"/>
    </xf>
    <xf numFmtId="0" fontId="4" fillId="0" borderId="0" xfId="43" applyFont="1" applyBorder="1" applyAlignment="1">
      <alignment horizontal="centerContinuous" vertical="center"/>
    </xf>
    <xf numFmtId="0" fontId="8" fillId="0" borderId="0" xfId="47" applyBorder="1" applyAlignment="1">
      <alignment vertical="center"/>
    </xf>
    <xf numFmtId="0" fontId="8" fillId="0" borderId="0" xfId="48" applyFont="1" applyBorder="1" applyAlignment="1">
      <alignment vertical="center"/>
    </xf>
    <xf numFmtId="202" fontId="8" fillId="0" borderId="0" xfId="51" applyNumberFormat="1" applyFont="1" applyBorder="1" applyAlignment="1">
      <alignment vertical="center"/>
    </xf>
    <xf numFmtId="41" fontId="60" fillId="0" borderId="3" xfId="50" applyNumberFormat="1" applyFont="1" applyBorder="1" applyAlignment="1">
      <alignment horizontal="center" vertical="center"/>
    </xf>
    <xf numFmtId="0" fontId="10" fillId="0" borderId="0" xfId="48" applyFont="1" applyBorder="1" applyAlignment="1">
      <alignment vertical="center"/>
    </xf>
    <xf numFmtId="0" fontId="26" fillId="0" borderId="0" xfId="43" applyFont="1" applyBorder="1" applyAlignment="1">
      <alignment horizontal="center" vertical="center"/>
    </xf>
    <xf numFmtId="0" fontId="10" fillId="0" borderId="0" xfId="43" applyFont="1" applyBorder="1" applyAlignment="1">
      <alignment horizontal="right" vertical="center"/>
    </xf>
    <xf numFmtId="205" fontId="8" fillId="0" borderId="0" xfId="55" applyNumberFormat="1" applyFont="1" applyBorder="1" applyAlignment="1">
      <alignment horizontal="center" vertical="center" wrapText="1"/>
    </xf>
    <xf numFmtId="0" fontId="8" fillId="0" borderId="1" xfId="55" applyFont="1" applyBorder="1" applyAlignment="1">
      <alignment horizontal="center" vertical="center" wrapText="1"/>
    </xf>
    <xf numFmtId="205" fontId="32" fillId="0" borderId="2" xfId="55" applyNumberFormat="1" applyFont="1" applyBorder="1" applyAlignment="1">
      <alignment horizontal="center" vertical="center" wrapText="1"/>
    </xf>
    <xf numFmtId="0" fontId="8" fillId="0" borderId="2" xfId="55" applyFont="1" applyBorder="1" applyAlignment="1">
      <alignment horizontal="center" vertical="center" wrapText="1"/>
    </xf>
    <xf numFmtId="205" fontId="32" fillId="0" borderId="1" xfId="55" applyNumberFormat="1" applyFont="1" applyBorder="1" applyAlignment="1">
      <alignment vertical="center" wrapText="1"/>
    </xf>
    <xf numFmtId="205" fontId="32" fillId="0" borderId="11" xfId="55" applyNumberFormat="1" applyFont="1" applyBorder="1" applyAlignment="1">
      <alignment vertical="center" wrapText="1"/>
    </xf>
    <xf numFmtId="205" fontId="32" fillId="0" borderId="2" xfId="55" applyNumberFormat="1" applyFont="1" applyBorder="1" applyAlignment="1">
      <alignment vertical="center" wrapText="1"/>
    </xf>
    <xf numFmtId="0" fontId="8" fillId="0" borderId="11" xfId="55" applyFont="1" applyBorder="1" applyAlignment="1">
      <alignment horizontal="center" vertical="center" wrapText="1"/>
    </xf>
    <xf numFmtId="0" fontId="32" fillId="0" borderId="9" xfId="55" applyFont="1" applyBorder="1" applyAlignment="1">
      <alignment horizontal="center" vertical="center" wrapText="1"/>
    </xf>
    <xf numFmtId="203" fontId="10" fillId="0" borderId="10" xfId="55" applyNumberFormat="1" applyFont="1" applyBorder="1" applyAlignment="1">
      <alignment horizontal="right" vertical="center"/>
    </xf>
    <xf numFmtId="203" fontId="10" fillId="0" borderId="13" xfId="55" applyNumberFormat="1" applyFont="1" applyBorder="1" applyAlignment="1">
      <alignment horizontal="right" vertical="center"/>
    </xf>
    <xf numFmtId="0" fontId="11" fillId="0" borderId="0" xfId="43" applyFont="1" applyBorder="1" applyAlignment="1">
      <alignment horizontal="right" vertical="center"/>
    </xf>
    <xf numFmtId="205" fontId="8" fillId="0" borderId="3" xfId="55" applyNumberFormat="1" applyFont="1" applyBorder="1" applyAlignment="1">
      <alignment horizontal="center" vertical="center" wrapText="1"/>
    </xf>
    <xf numFmtId="0" fontId="8" fillId="0" borderId="2" xfId="43" applyFont="1" applyBorder="1" applyAlignment="1">
      <alignment horizontal="center" vertical="center"/>
    </xf>
    <xf numFmtId="0" fontId="10" fillId="0" borderId="0" xfId="57" applyFont="1" applyBorder="1"/>
    <xf numFmtId="0" fontId="8" fillId="0" borderId="3" xfId="60" applyFont="1" applyBorder="1" applyAlignment="1">
      <alignment horizontal="center" vertical="distributed" textRotation="255" indent="1"/>
    </xf>
    <xf numFmtId="0" fontId="8" fillId="0" borderId="3" xfId="60" applyFont="1" applyBorder="1" applyAlignment="1">
      <alignment horizontal="center" vertical="distributed" textRotation="255" wrapText="1" indent="1"/>
    </xf>
    <xf numFmtId="0" fontId="11" fillId="0" borderId="0" xfId="61" applyFont="1" applyBorder="1" applyAlignment="1">
      <alignment vertical="top" wrapText="1"/>
    </xf>
    <xf numFmtId="0" fontId="11" fillId="0" borderId="3" xfId="59" applyFont="1" applyBorder="1" applyAlignment="1">
      <alignment horizontal="right" vertical="center"/>
    </xf>
    <xf numFmtId="0" fontId="9" fillId="0" borderId="2" xfId="62" applyFont="1" applyBorder="1" applyAlignment="1">
      <alignment horizontal="center" vertical="center" textRotation="255"/>
    </xf>
    <xf numFmtId="0" fontId="8" fillId="0" borderId="2" xfId="62" applyBorder="1" applyAlignment="1">
      <alignment horizontal="center" vertical="center" textRotation="255"/>
    </xf>
    <xf numFmtId="0" fontId="8" fillId="0" borderId="3" xfId="62" applyBorder="1" applyAlignment="1">
      <alignment horizontal="center" vertical="center" textRotation="255"/>
    </xf>
    <xf numFmtId="0" fontId="12" fillId="0" borderId="0" xfId="62" applyFont="1" applyBorder="1"/>
    <xf numFmtId="0" fontId="8" fillId="0" borderId="3" xfId="19" applyFont="1" applyBorder="1" applyAlignment="1">
      <alignment horizontal="center" vertical="center" textRotation="255"/>
    </xf>
    <xf numFmtId="0" fontId="8" fillId="0" borderId="2" xfId="19" applyFont="1" applyBorder="1" applyAlignment="1">
      <alignment horizontal="center" vertical="distributed" textRotation="255" wrapText="1"/>
    </xf>
    <xf numFmtId="0" fontId="8" fillId="0" borderId="1" xfId="19" applyFont="1" applyBorder="1">
      <alignment vertical="center"/>
    </xf>
    <xf numFmtId="0" fontId="8" fillId="0" borderId="13" xfId="19" applyFont="1" applyBorder="1" applyAlignment="1">
      <alignment horizontal="center" vertical="distributed" textRotation="255"/>
    </xf>
    <xf numFmtId="203" fontId="10" fillId="0" borderId="10" xfId="41" applyNumberFormat="1" applyFont="1" applyBorder="1" applyAlignment="1">
      <alignment horizontal="right" vertical="center"/>
    </xf>
    <xf numFmtId="203" fontId="10" fillId="0" borderId="13" xfId="41" applyNumberFormat="1" applyFont="1" applyBorder="1" applyAlignment="1">
      <alignment horizontal="right" vertical="center"/>
    </xf>
    <xf numFmtId="0" fontId="8" fillId="0" borderId="13" xfId="19" applyFont="1" applyBorder="1">
      <alignment vertical="center"/>
    </xf>
    <xf numFmtId="0" fontId="8" fillId="0" borderId="1" xfId="64" applyFont="1" applyBorder="1" applyAlignment="1">
      <alignment vertical="distributed" textRotation="255"/>
    </xf>
    <xf numFmtId="0" fontId="8" fillId="0" borderId="0" xfId="65" applyFont="1" applyBorder="1" applyAlignment="1">
      <alignment vertical="distributed" textRotation="255"/>
    </xf>
    <xf numFmtId="0" fontId="8" fillId="0" borderId="2" xfId="64" applyFont="1" applyBorder="1" applyAlignment="1">
      <alignment horizontal="distributed" vertical="center" indent="2"/>
    </xf>
    <xf numFmtId="0" fontId="8" fillId="0" borderId="2" xfId="64" applyFont="1" applyBorder="1" applyAlignment="1">
      <alignment horizontal="distributed" vertical="distributed" indent="2"/>
    </xf>
    <xf numFmtId="0" fontId="8" fillId="0" borderId="16" xfId="64" applyFont="1" applyBorder="1" applyAlignment="1">
      <alignment horizontal="distributed" vertical="distributed" indent="2"/>
    </xf>
    <xf numFmtId="203" fontId="10" fillId="0" borderId="10" xfId="64" applyNumberFormat="1" applyFont="1" applyBorder="1" applyAlignment="1">
      <alignment vertical="center"/>
    </xf>
    <xf numFmtId="203" fontId="10" fillId="0" borderId="13" xfId="64" applyNumberFormat="1" applyFont="1" applyBorder="1" applyAlignment="1">
      <alignment vertical="center"/>
    </xf>
    <xf numFmtId="49" fontId="4" fillId="0" borderId="0" xfId="1" applyNumberFormat="1" applyFont="1" applyBorder="1" applyAlignment="1" applyProtection="1">
      <alignment horizontal="center" vertical="center"/>
      <protection locked="0"/>
    </xf>
    <xf numFmtId="0" fontId="8" fillId="0" borderId="1" xfId="9" applyFont="1" applyBorder="1" applyAlignment="1">
      <alignment horizontal="center" vertical="distributed" textRotation="255"/>
    </xf>
    <xf numFmtId="0" fontId="8" fillId="0" borderId="0" xfId="9" applyFont="1" applyBorder="1" applyAlignment="1">
      <alignment horizontal="center" vertical="distributed" textRotation="255"/>
    </xf>
    <xf numFmtId="49" fontId="35" fillId="0" borderId="1" xfId="1" applyNumberFormat="1" applyFont="1" applyBorder="1" applyAlignment="1" applyProtection="1">
      <alignment horizontal="center" vertical="distributed" textRotation="255" wrapText="1"/>
      <protection locked="0"/>
    </xf>
    <xf numFmtId="0" fontId="35" fillId="0" borderId="0" xfId="1" applyFont="1" applyBorder="1" applyAlignment="1">
      <alignment horizontal="center" vertical="distributed" textRotation="255"/>
    </xf>
    <xf numFmtId="0" fontId="35" fillId="0" borderId="3" xfId="1" applyFont="1" applyBorder="1" applyAlignment="1">
      <alignment horizontal="center" vertical="distributed" textRotation="255"/>
    </xf>
    <xf numFmtId="49" fontId="35" fillId="0" borderId="1" xfId="1" applyNumberFormat="1" applyFont="1" applyBorder="1" applyAlignment="1" applyProtection="1">
      <alignment horizontal="center" vertical="distributed" textRotation="255"/>
      <protection locked="0"/>
    </xf>
    <xf numFmtId="49" fontId="35" fillId="0" borderId="0" xfId="1" applyNumberFormat="1" applyFont="1" applyBorder="1" applyAlignment="1" applyProtection="1">
      <alignment horizontal="center" vertical="distributed" textRotation="255" wrapText="1"/>
      <protection locked="0"/>
    </xf>
    <xf numFmtId="49" fontId="35" fillId="0" borderId="3" xfId="1" applyNumberFormat="1" applyFont="1" applyBorder="1" applyAlignment="1" applyProtection="1">
      <alignment horizontal="center" vertical="distributed" textRotation="255" wrapText="1"/>
      <protection locked="0"/>
    </xf>
    <xf numFmtId="41" fontId="21" fillId="0" borderId="0" xfId="5" applyNumberFormat="1" applyFont="1" applyBorder="1" applyAlignment="1">
      <alignment horizontal="right" vertical="center"/>
    </xf>
    <xf numFmtId="41" fontId="21" fillId="0" borderId="11" xfId="5" applyNumberFormat="1" applyFont="1" applyBorder="1" applyAlignment="1">
      <alignment horizontal="right" vertical="center"/>
    </xf>
    <xf numFmtId="41" fontId="21" fillId="0" borderId="1" xfId="5" applyNumberFormat="1" applyFont="1" applyBorder="1" applyAlignment="1">
      <alignment horizontal="right" vertical="center"/>
    </xf>
    <xf numFmtId="41" fontId="21" fillId="0" borderId="12" xfId="5" applyNumberFormat="1" applyFont="1" applyBorder="1" applyAlignment="1">
      <alignment horizontal="right" vertical="center"/>
    </xf>
    <xf numFmtId="41" fontId="21" fillId="0" borderId="3" xfId="5" applyNumberFormat="1" applyFont="1" applyBorder="1" applyAlignment="1">
      <alignment horizontal="right" vertical="center"/>
    </xf>
    <xf numFmtId="41" fontId="21" fillId="0" borderId="14" xfId="5" applyNumberFormat="1" applyFont="1" applyBorder="1" applyAlignment="1">
      <alignment horizontal="right" vertical="center"/>
    </xf>
    <xf numFmtId="0" fontId="71" fillId="0" borderId="0" xfId="16" applyFont="1" applyBorder="1" applyAlignment="1">
      <alignment horizontal="left" vertical="center"/>
    </xf>
    <xf numFmtId="41" fontId="21" fillId="0" borderId="0" xfId="5" applyNumberFormat="1" applyFont="1" applyBorder="1" applyAlignment="1">
      <alignment horizontal="center" vertical="center"/>
    </xf>
    <xf numFmtId="0" fontId="17" fillId="0" borderId="0" xfId="11" applyFont="1" applyBorder="1" applyAlignment="1">
      <alignment horizontal="center" vertical="center"/>
    </xf>
    <xf numFmtId="0" fontId="66" fillId="0" borderId="0" xfId="16" applyFont="1" applyBorder="1" applyAlignment="1">
      <alignment horizontal="left" vertical="center"/>
    </xf>
    <xf numFmtId="0" fontId="69" fillId="0" borderId="0" xfId="11" applyFont="1" applyFill="1" applyBorder="1" applyAlignment="1">
      <alignment horizontal="center" vertical="distributed" textRotation="255" wrapText="1" indent="1"/>
    </xf>
    <xf numFmtId="3" fontId="10" fillId="0" borderId="10" xfId="64" applyNumberFormat="1" applyFont="1" applyBorder="1" applyAlignment="1">
      <alignment horizontal="right" vertical="center" indent="1"/>
    </xf>
    <xf numFmtId="3" fontId="10" fillId="0" borderId="13" xfId="64" applyNumberFormat="1" applyFont="1" applyBorder="1" applyAlignment="1">
      <alignment horizontal="right" vertical="center" indent="1"/>
    </xf>
    <xf numFmtId="3" fontId="10" fillId="0" borderId="18" xfId="64" applyNumberFormat="1" applyFont="1" applyBorder="1" applyAlignment="1">
      <alignment horizontal="right" vertical="center" indent="1"/>
    </xf>
    <xf numFmtId="3" fontId="10" fillId="0" borderId="19" xfId="64" applyNumberFormat="1" applyFont="1" applyBorder="1" applyAlignment="1">
      <alignment horizontal="right" vertical="center" indent="1"/>
    </xf>
    <xf numFmtId="0" fontId="54" fillId="0" borderId="3" xfId="67" applyFont="1" applyBorder="1" applyAlignment="1">
      <alignment vertical="distributed" textRotation="255" indent="1"/>
    </xf>
    <xf numFmtId="0" fontId="54" fillId="0" borderId="3" xfId="67" applyFont="1" applyBorder="1" applyAlignment="1">
      <alignment vertical="distributed" textRotation="255" wrapText="1" indent="1"/>
    </xf>
    <xf numFmtId="0" fontId="10" fillId="0" borderId="2" xfId="67" applyFont="1" applyBorder="1" applyAlignment="1">
      <alignment horizontal="center" vertical="distributed" textRotation="255" wrapText="1" indent="1"/>
    </xf>
    <xf numFmtId="0" fontId="12" fillId="0" borderId="0" xfId="62" applyFont="1" applyBorder="1" applyAlignment="1">
      <alignment vertical="center" wrapText="1"/>
    </xf>
    <xf numFmtId="0" fontId="12" fillId="0" borderId="0" xfId="16" applyFont="1" applyBorder="1" applyAlignment="1">
      <alignment horizontal="left" vertical="center"/>
    </xf>
    <xf numFmtId="49" fontId="32" fillId="0" borderId="3" xfId="68" applyNumberFormat="1" applyFont="1" applyBorder="1" applyAlignment="1">
      <alignment vertical="distributed" textRotation="255" wrapText="1" indent="1"/>
    </xf>
    <xf numFmtId="49" fontId="32" fillId="0" borderId="3" xfId="68" applyNumberFormat="1" applyFont="1" applyBorder="1" applyAlignment="1">
      <alignment horizontal="center" vertical="distributed" textRotation="255" wrapText="1" indent="1"/>
    </xf>
    <xf numFmtId="41" fontId="10" fillId="0" borderId="10" xfId="68" applyNumberFormat="1" applyFont="1" applyBorder="1" applyAlignment="1">
      <alignment vertical="center"/>
    </xf>
    <xf numFmtId="41" fontId="10" fillId="0" borderId="18" xfId="68" applyNumberFormat="1" applyFont="1" applyBorder="1" applyAlignment="1">
      <alignment vertical="center"/>
    </xf>
    <xf numFmtId="41" fontId="10" fillId="0" borderId="19" xfId="68" applyNumberFormat="1" applyFont="1" applyBorder="1" applyAlignment="1">
      <alignment vertical="center"/>
    </xf>
    <xf numFmtId="3" fontId="10" fillId="0" borderId="12" xfId="65" applyNumberFormat="1" applyFont="1" applyBorder="1" applyAlignment="1">
      <alignment horizontal="right" vertical="center" indent="1"/>
    </xf>
    <xf numFmtId="3" fontId="10" fillId="0" borderId="14" xfId="65" applyNumberFormat="1" applyFont="1" applyBorder="1" applyAlignment="1">
      <alignment horizontal="right" vertical="center" indent="1"/>
    </xf>
    <xf numFmtId="0" fontId="32" fillId="0" borderId="2" xfId="56" applyFont="1" applyBorder="1" applyAlignment="1">
      <alignment horizontal="center" vertical="center"/>
    </xf>
    <xf numFmtId="41" fontId="8" fillId="0" borderId="0" xfId="56" applyNumberFormat="1" applyFont="1" applyBorder="1" applyAlignment="1">
      <alignment vertical="center"/>
    </xf>
    <xf numFmtId="41" fontId="8" fillId="0" borderId="3" xfId="56" applyNumberFormat="1" applyFont="1" applyBorder="1" applyAlignment="1">
      <alignment vertical="center"/>
    </xf>
    <xf numFmtId="41" fontId="8" fillId="0" borderId="0" xfId="56" applyNumberFormat="1" applyFont="1" applyBorder="1" applyAlignment="1">
      <alignment horizontal="right" vertical="center"/>
    </xf>
    <xf numFmtId="41" fontId="8" fillId="0" borderId="3" xfId="56" applyNumberFormat="1" applyFont="1" applyBorder="1" applyAlignment="1">
      <alignment horizontal="right" vertical="center"/>
    </xf>
    <xf numFmtId="179" fontId="8" fillId="0" borderId="0" xfId="3" applyNumberFormat="1" applyFont="1" applyBorder="1" applyAlignment="1">
      <alignment vertical="center"/>
    </xf>
    <xf numFmtId="0" fontId="0" fillId="0" borderId="0" xfId="0" applyAlignment="1"/>
    <xf numFmtId="0" fontId="4" fillId="0" borderId="0" xfId="3" applyFont="1" applyBorder="1" applyAlignment="1">
      <alignment horizontal="center" vertical="center"/>
    </xf>
    <xf numFmtId="0" fontId="32" fillId="0" borderId="2" xfId="3" applyFont="1" applyBorder="1" applyAlignment="1">
      <alignment horizontal="distributed" vertical="center" wrapText="1" justifyLastLine="1"/>
    </xf>
    <xf numFmtId="0" fontId="10" fillId="0" borderId="0" xfId="54" applyFont="1" applyBorder="1" applyAlignment="1">
      <alignment horizontal="left" vertical="center" wrapText="1"/>
    </xf>
    <xf numFmtId="201" fontId="4" fillId="0" borderId="0" xfId="43" applyNumberFormat="1" applyFont="1" applyBorder="1" applyAlignment="1">
      <alignment horizontal="center" vertical="center"/>
    </xf>
    <xf numFmtId="0" fontId="8" fillId="0" borderId="1" xfId="47" applyBorder="1" applyAlignment="1">
      <alignment horizontal="center" vertical="center"/>
    </xf>
    <xf numFmtId="0" fontId="8" fillId="0" borderId="0" xfId="47" applyBorder="1" applyAlignment="1">
      <alignment horizontal="center" vertical="center"/>
    </xf>
    <xf numFmtId="0" fontId="8" fillId="0" borderId="0" xfId="3" applyFont="1" applyAlignment="1">
      <alignment vertical="center"/>
    </xf>
    <xf numFmtId="0" fontId="32" fillId="0" borderId="0" xfId="3" applyFont="1" applyBorder="1" applyAlignment="1">
      <alignment horizontal="distributed" vertical="center"/>
    </xf>
    <xf numFmtId="0" fontId="32" fillId="0" borderId="0" xfId="3" applyFont="1" applyAlignment="1">
      <alignment horizontal="distributed" vertical="center"/>
    </xf>
    <xf numFmtId="0" fontId="11" fillId="0" borderId="0" xfId="3" quotePrefix="1" applyFont="1" applyAlignment="1">
      <alignment horizontal="left" vertical="center"/>
    </xf>
    <xf numFmtId="41" fontId="11" fillId="0" borderId="0" xfId="3" applyNumberFormat="1" applyFont="1" applyAlignment="1">
      <alignment vertical="center"/>
    </xf>
    <xf numFmtId="193" fontId="11" fillId="0" borderId="0" xfId="3" applyNumberFormat="1" applyFont="1" applyAlignment="1">
      <alignment vertical="center"/>
    </xf>
    <xf numFmtId="0" fontId="11" fillId="0" borderId="0" xfId="3" applyFont="1" applyAlignment="1">
      <alignment vertical="center"/>
    </xf>
    <xf numFmtId="0" fontId="11" fillId="0" borderId="1" xfId="3" applyFont="1" applyBorder="1" applyAlignment="1">
      <alignment vertical="center"/>
    </xf>
    <xf numFmtId="41" fontId="8" fillId="0" borderId="0" xfId="3" applyNumberFormat="1" applyFont="1" applyAlignment="1">
      <alignment vertical="center"/>
    </xf>
    <xf numFmtId="193" fontId="8" fillId="0" borderId="0" xfId="3" applyNumberFormat="1" applyFont="1" applyAlignment="1">
      <alignment vertical="center"/>
    </xf>
    <xf numFmtId="0" fontId="4" fillId="0" borderId="1" xfId="3" applyFont="1" applyBorder="1" applyAlignment="1">
      <alignment horizontal="center" vertical="center"/>
    </xf>
    <xf numFmtId="0" fontId="9" fillId="0" borderId="0" xfId="3" applyBorder="1" applyAlignment="1">
      <alignment horizontal="distributed" vertical="center"/>
    </xf>
    <xf numFmtId="0" fontId="32" fillId="0" borderId="0" xfId="3" applyFont="1" applyBorder="1" applyAlignment="1">
      <alignment horizontal="distributed" vertical="center" wrapText="1"/>
    </xf>
    <xf numFmtId="0" fontId="32" fillId="0" borderId="3" xfId="3" applyFont="1" applyBorder="1" applyAlignment="1">
      <alignment horizontal="distributed" vertical="center"/>
    </xf>
    <xf numFmtId="193" fontId="8" fillId="0" borderId="2" xfId="3" applyNumberFormat="1" applyFont="1" applyBorder="1" applyAlignment="1">
      <alignment horizontal="center" vertical="center"/>
    </xf>
    <xf numFmtId="0" fontId="8" fillId="0" borderId="2" xfId="3" applyFont="1" applyBorder="1" applyAlignment="1">
      <alignment horizontal="center" vertical="center"/>
    </xf>
    <xf numFmtId="41" fontId="10" fillId="0" borderId="0" xfId="70" applyNumberFormat="1" applyFont="1" applyBorder="1" applyAlignment="1">
      <alignment horizontal="right" vertical="center"/>
    </xf>
    <xf numFmtId="43" fontId="10" fillId="0" borderId="0" xfId="70" applyNumberFormat="1" applyFont="1" applyBorder="1" applyAlignment="1">
      <alignment horizontal="right" vertical="center"/>
    </xf>
    <xf numFmtId="41" fontId="8" fillId="0" borderId="0" xfId="70" applyNumberFormat="1" applyFont="1" applyBorder="1" applyAlignment="1">
      <alignment vertical="center"/>
    </xf>
    <xf numFmtId="41" fontId="10" fillId="0" borderId="3" xfId="70" applyNumberFormat="1" applyFont="1" applyBorder="1" applyAlignment="1">
      <alignment horizontal="right" vertical="center"/>
    </xf>
    <xf numFmtId="43" fontId="10" fillId="0" borderId="3" xfId="70" applyNumberFormat="1" applyFont="1" applyBorder="1" applyAlignment="1">
      <alignment horizontal="right" vertical="center"/>
    </xf>
    <xf numFmtId="41" fontId="60" fillId="0" borderId="0" xfId="50" applyNumberFormat="1" applyFont="1" applyFill="1" applyBorder="1" applyAlignment="1">
      <alignment horizontal="right" vertical="center"/>
    </xf>
    <xf numFmtId="41" fontId="60" fillId="0" borderId="0" xfId="50" applyNumberFormat="1" applyFont="1" applyFill="1" applyBorder="1" applyAlignment="1">
      <alignment horizontal="center" vertical="center"/>
    </xf>
    <xf numFmtId="0" fontId="60" fillId="0" borderId="0" xfId="47" applyFont="1" applyFill="1" applyBorder="1" applyAlignment="1">
      <alignment horizontal="right" vertical="center"/>
    </xf>
    <xf numFmtId="0" fontId="60" fillId="0" borderId="0" xfId="48" applyFont="1" applyFill="1" applyBorder="1" applyAlignment="1">
      <alignment horizontal="right" vertical="center"/>
    </xf>
    <xf numFmtId="41" fontId="60" fillId="0" borderId="0" xfId="52" applyNumberFormat="1" applyFont="1" applyFill="1" applyBorder="1" applyAlignment="1">
      <alignment horizontal="right" vertical="center"/>
    </xf>
    <xf numFmtId="202" fontId="60" fillId="0" borderId="0" xfId="51" applyNumberFormat="1" applyFont="1" applyFill="1" applyBorder="1" applyAlignment="1">
      <alignment horizontal="right" vertical="center"/>
    </xf>
    <xf numFmtId="179" fontId="10" fillId="0" borderId="0" xfId="8" applyNumberFormat="1" applyFont="1" applyFill="1" applyBorder="1" applyAlignment="1">
      <alignment vertical="center"/>
    </xf>
    <xf numFmtId="0" fontId="21" fillId="0" borderId="3" xfId="38" applyFont="1" applyBorder="1"/>
    <xf numFmtId="41" fontId="21" fillId="0" borderId="0" xfId="38" applyNumberFormat="1" applyFont="1" applyBorder="1" applyAlignment="1">
      <alignment horizontal="right" vertical="center"/>
    </xf>
    <xf numFmtId="41" fontId="21" fillId="0" borderId="3" xfId="38" applyNumberFormat="1" applyFont="1" applyBorder="1" applyAlignment="1">
      <alignment horizontal="right" vertical="center"/>
    </xf>
    <xf numFmtId="0" fontId="71" fillId="0" borderId="3" xfId="38" applyFont="1" applyBorder="1" applyAlignment="1">
      <alignment horizontal="right" vertical="center"/>
    </xf>
    <xf numFmtId="179" fontId="10" fillId="0" borderId="0" xfId="3" applyNumberFormat="1" applyFont="1" applyFill="1" applyBorder="1" applyAlignment="1">
      <alignment vertical="center"/>
    </xf>
    <xf numFmtId="0" fontId="9" fillId="0" borderId="0" xfId="3" applyFont="1" applyFill="1" applyBorder="1" applyAlignment="1">
      <alignment horizontal="distributed" vertical="center"/>
    </xf>
    <xf numFmtId="0" fontId="8" fillId="0" borderId="0" xfId="3" applyFont="1" applyFill="1" applyBorder="1" applyAlignment="1">
      <alignment horizontal="distributed" vertical="center" wrapText="1"/>
    </xf>
    <xf numFmtId="41" fontId="10" fillId="0" borderId="0" xfId="3" applyNumberFormat="1" applyFont="1" applyFill="1" applyBorder="1" applyAlignment="1">
      <alignment vertical="center"/>
    </xf>
    <xf numFmtId="0" fontId="0" fillId="0" borderId="0" xfId="0" applyFill="1" applyAlignment="1"/>
    <xf numFmtId="41" fontId="10" fillId="0" borderId="0" xfId="3" quotePrefix="1" applyNumberFormat="1" applyFont="1" applyFill="1" applyBorder="1" applyAlignment="1">
      <alignment horizontal="right" vertical="center"/>
    </xf>
    <xf numFmtId="0" fontId="8" fillId="0" borderId="0" xfId="8" applyFont="1" applyFill="1" applyBorder="1" applyAlignment="1">
      <alignment horizontal="distributed" vertical="center"/>
    </xf>
    <xf numFmtId="0" fontId="8" fillId="0" borderId="0" xfId="8" applyFont="1" applyFill="1" applyBorder="1" applyAlignment="1">
      <alignment horizontal="distributed" vertical="center" wrapText="1"/>
    </xf>
    <xf numFmtId="0" fontId="9" fillId="0" borderId="0" xfId="8" applyFont="1" applyFill="1" applyBorder="1" applyAlignment="1">
      <alignment horizontal="distributed" vertical="center"/>
    </xf>
    <xf numFmtId="0" fontId="8" fillId="0" borderId="3" xfId="8" applyFont="1" applyFill="1" applyBorder="1" applyAlignment="1">
      <alignment horizontal="distributed" vertical="center"/>
    </xf>
    <xf numFmtId="0" fontId="32" fillId="0" borderId="0" xfId="8" applyFont="1" applyFill="1" applyBorder="1" applyAlignment="1">
      <alignment horizontal="distributed" vertical="center"/>
    </xf>
    <xf numFmtId="0" fontId="32" fillId="0" borderId="0" xfId="3" applyFont="1" applyFill="1" applyBorder="1" applyAlignment="1">
      <alignment horizontal="distributed" vertical="center"/>
    </xf>
    <xf numFmtId="38" fontId="10" fillId="0" borderId="3" xfId="17" applyNumberFormat="1" applyFont="1" applyBorder="1" applyAlignment="1">
      <alignment horizontal="right" vertical="center"/>
    </xf>
    <xf numFmtId="0" fontId="8" fillId="0" borderId="0" xfId="3" applyFont="1" applyBorder="1" applyAlignment="1">
      <alignment horizontal="distributed" vertical="center" wrapText="1" justifyLastLine="1"/>
    </xf>
    <xf numFmtId="0" fontId="8" fillId="0" borderId="0" xfId="1" applyFont="1" applyBorder="1" applyAlignment="1">
      <alignment horizontal="distributed" vertical="center"/>
    </xf>
    <xf numFmtId="0" fontId="8" fillId="0" borderId="0" xfId="62" applyBorder="1"/>
    <xf numFmtId="0" fontId="4" fillId="0" borderId="0" xfId="62" applyFont="1" applyBorder="1"/>
    <xf numFmtId="0" fontId="9" fillId="0" borderId="2" xfId="8" applyFont="1" applyBorder="1" applyAlignment="1">
      <alignment horizontal="distributed" vertical="center" wrapText="1" justifyLastLine="1"/>
    </xf>
    <xf numFmtId="43" fontId="10" fillId="0" borderId="3" xfId="1" applyNumberFormat="1" applyFont="1" applyFill="1" applyBorder="1" applyAlignment="1">
      <alignment horizontal="right" vertical="center"/>
    </xf>
    <xf numFmtId="41" fontId="10" fillId="0" borderId="10" xfId="17" applyNumberFormat="1" applyFont="1" applyBorder="1" applyAlignment="1">
      <alignment horizontal="right" vertical="center"/>
    </xf>
    <xf numFmtId="184" fontId="10" fillId="0" borderId="0" xfId="17" applyNumberFormat="1" applyFont="1" applyBorder="1" applyAlignment="1">
      <alignment horizontal="right" vertical="center"/>
    </xf>
    <xf numFmtId="41" fontId="10" fillId="0" borderId="1" xfId="1" applyNumberFormat="1" applyFont="1" applyBorder="1" applyAlignment="1" applyProtection="1">
      <alignment horizontal="right" vertical="center"/>
      <protection locked="0"/>
    </xf>
    <xf numFmtId="184" fontId="10" fillId="0" borderId="1" xfId="1" applyNumberFormat="1" applyFont="1" applyBorder="1" applyAlignment="1">
      <alignment horizontal="right" vertical="center"/>
    </xf>
    <xf numFmtId="41" fontId="55" fillId="0" borderId="0" xfId="41" applyNumberFormat="1" applyFont="1" applyBorder="1" applyAlignment="1">
      <alignment horizontal="right" vertical="center"/>
    </xf>
    <xf numFmtId="43" fontId="55" fillId="0" borderId="0" xfId="41" applyNumberFormat="1" applyFont="1" applyBorder="1" applyAlignment="1">
      <alignment horizontal="right" vertical="center"/>
    </xf>
    <xf numFmtId="41" fontId="55" fillId="0" borderId="3" xfId="41" applyNumberFormat="1" applyFont="1" applyBorder="1" applyAlignment="1">
      <alignment horizontal="right" vertical="center"/>
    </xf>
    <xf numFmtId="43" fontId="55" fillId="0" borderId="3" xfId="41" applyNumberFormat="1" applyFont="1" applyBorder="1" applyAlignment="1">
      <alignment horizontal="right" vertical="center"/>
    </xf>
    <xf numFmtId="41" fontId="55" fillId="0" borderId="10" xfId="41" applyNumberFormat="1" applyFont="1" applyBorder="1" applyAlignment="1">
      <alignment horizontal="right" vertical="center"/>
    </xf>
    <xf numFmtId="41" fontId="55" fillId="0" borderId="13" xfId="41" applyNumberFormat="1" applyFont="1" applyBorder="1" applyAlignment="1">
      <alignment horizontal="right" vertical="center"/>
    </xf>
    <xf numFmtId="0" fontId="8" fillId="0" borderId="2" xfId="4" applyFont="1" applyFill="1" applyBorder="1" applyAlignment="1">
      <alignment horizontal="center" vertical="center"/>
    </xf>
    <xf numFmtId="0" fontId="8" fillId="0" borderId="2" xfId="3" applyFont="1" applyFill="1" applyBorder="1" applyAlignment="1">
      <alignment horizontal="center" vertical="center"/>
    </xf>
    <xf numFmtId="0" fontId="8" fillId="0" borderId="6" xfId="4" applyFont="1" applyFill="1" applyBorder="1" applyAlignment="1">
      <alignment horizontal="center" vertical="center"/>
    </xf>
    <xf numFmtId="0" fontId="8" fillId="0" borderId="6" xfId="3" applyFont="1" applyFill="1" applyBorder="1" applyAlignment="1">
      <alignment horizontal="center" vertical="center"/>
    </xf>
    <xf numFmtId="0" fontId="32" fillId="0" borderId="0" xfId="62" applyFont="1" applyBorder="1"/>
    <xf numFmtId="49" fontId="8" fillId="0" borderId="1" xfId="1" quotePrefix="1" applyNumberFormat="1" applyFont="1" applyBorder="1" applyAlignment="1">
      <alignment horizontal="center" vertical="center"/>
    </xf>
    <xf numFmtId="43" fontId="10" fillId="0" borderId="1" xfId="1" quotePrefix="1" applyNumberFormat="1" applyFont="1" applyBorder="1" applyAlignment="1">
      <alignment horizontal="right" vertical="center"/>
    </xf>
    <xf numFmtId="181" fontId="10" fillId="0" borderId="1" xfId="8" applyNumberFormat="1" applyFont="1" applyBorder="1" applyAlignment="1">
      <alignment vertical="center"/>
    </xf>
    <xf numFmtId="179" fontId="10" fillId="0" borderId="0" xfId="8" applyNumberFormat="1" applyFont="1" applyBorder="1" applyAlignment="1">
      <alignment horizontal="right" vertical="center"/>
    </xf>
    <xf numFmtId="181" fontId="10" fillId="0" borderId="1" xfId="8" applyNumberFormat="1" applyFont="1" applyBorder="1" applyAlignment="1">
      <alignment horizontal="right" vertical="center"/>
    </xf>
    <xf numFmtId="179" fontId="10" fillId="0" borderId="0" xfId="8" applyNumberFormat="1" applyFont="1" applyFill="1" applyBorder="1" applyAlignment="1">
      <alignment horizontal="right" vertical="center"/>
    </xf>
    <xf numFmtId="181" fontId="10" fillId="0" borderId="0" xfId="8" applyNumberFormat="1" applyFont="1" applyBorder="1" applyAlignment="1">
      <alignment horizontal="right" vertical="center"/>
    </xf>
    <xf numFmtId="179" fontId="10" fillId="0" borderId="3" xfId="8" applyNumberFormat="1" applyFont="1" applyFill="1" applyBorder="1" applyAlignment="1">
      <alignment horizontal="right" vertical="center"/>
    </xf>
    <xf numFmtId="181" fontId="10" fillId="0" borderId="3" xfId="8" applyNumberFormat="1" applyFont="1" applyBorder="1" applyAlignment="1">
      <alignment horizontal="right" vertical="center"/>
    </xf>
    <xf numFmtId="43" fontId="8" fillId="0" borderId="0" xfId="20" applyNumberFormat="1" applyFont="1" applyBorder="1" applyAlignment="1">
      <alignment horizontal="center" vertical="top"/>
    </xf>
    <xf numFmtId="43" fontId="8" fillId="0" borderId="0" xfId="1" applyNumberFormat="1" applyFont="1" applyBorder="1" applyAlignment="1">
      <alignment vertical="center"/>
    </xf>
    <xf numFmtId="43" fontId="8" fillId="0" borderId="0" xfId="1" applyNumberFormat="1" applyFont="1" applyBorder="1" applyAlignment="1">
      <alignment horizontal="right" vertical="center"/>
    </xf>
    <xf numFmtId="41" fontId="10" fillId="0" borderId="3" xfId="1" applyNumberFormat="1" applyFont="1" applyFill="1" applyBorder="1" applyAlignment="1">
      <alignment horizontal="right" vertical="center"/>
    </xf>
    <xf numFmtId="184" fontId="10" fillId="0" borderId="3" xfId="1" applyNumberFormat="1" applyFont="1" applyFill="1" applyBorder="1" applyAlignment="1">
      <alignment horizontal="right" vertical="center"/>
    </xf>
    <xf numFmtId="186" fontId="10" fillId="0" borderId="0" xfId="1" applyNumberFormat="1" applyFont="1" applyBorder="1" applyAlignment="1">
      <alignment horizontal="right" vertical="center"/>
    </xf>
    <xf numFmtId="186" fontId="10" fillId="0" borderId="1" xfId="1" applyNumberFormat="1" applyFont="1" applyBorder="1" applyAlignment="1">
      <alignment horizontal="right" vertical="center"/>
    </xf>
    <xf numFmtId="186" fontId="10" fillId="0" borderId="3" xfId="1" applyNumberFormat="1" applyFont="1" applyBorder="1" applyAlignment="1">
      <alignment horizontal="right" vertical="center"/>
    </xf>
    <xf numFmtId="43" fontId="8" fillId="0" borderId="3" xfId="1" applyNumberFormat="1" applyFont="1" applyBorder="1" applyAlignment="1">
      <alignment horizontal="right" vertical="center"/>
    </xf>
    <xf numFmtId="207" fontId="8" fillId="0" borderId="0" xfId="23" applyNumberFormat="1" applyFont="1" applyBorder="1" applyAlignment="1">
      <alignment horizontal="right" vertical="center"/>
    </xf>
    <xf numFmtId="41" fontId="8" fillId="0" borderId="0" xfId="31" applyNumberFormat="1" applyFont="1" applyBorder="1" applyAlignment="1">
      <alignment horizontal="right" vertical="center"/>
    </xf>
    <xf numFmtId="41" fontId="8" fillId="0" borderId="0" xfId="32" applyNumberFormat="1" applyFont="1" applyBorder="1" applyAlignment="1">
      <alignment horizontal="right" vertical="center"/>
    </xf>
    <xf numFmtId="41" fontId="8" fillId="0" borderId="3" xfId="31" applyNumberFormat="1" applyFont="1" applyBorder="1" applyAlignment="1">
      <alignment horizontal="right" vertical="center"/>
    </xf>
    <xf numFmtId="41" fontId="8" fillId="0" borderId="3" xfId="32" applyNumberFormat="1" applyFont="1" applyBorder="1" applyAlignment="1">
      <alignment horizontal="right" vertical="center"/>
    </xf>
    <xf numFmtId="3" fontId="8" fillId="0" borderId="0" xfId="1" applyNumberFormat="1" applyFont="1" applyBorder="1" applyAlignment="1">
      <alignment horizontal="right" vertical="center" indent="1"/>
    </xf>
    <xf numFmtId="4" fontId="8" fillId="0" borderId="0" xfId="1" applyNumberFormat="1" applyFont="1" applyBorder="1" applyAlignment="1">
      <alignment horizontal="right" vertical="center" indent="1"/>
    </xf>
    <xf numFmtId="4" fontId="8" fillId="0" borderId="3" xfId="1" applyNumberFormat="1" applyFont="1" applyBorder="1" applyAlignment="1">
      <alignment horizontal="right" vertical="center" indent="1"/>
    </xf>
    <xf numFmtId="2" fontId="8" fillId="0" borderId="0" xfId="1" applyNumberFormat="1" applyFont="1" applyBorder="1" applyAlignment="1">
      <alignment horizontal="right" vertical="center" indent="1"/>
    </xf>
    <xf numFmtId="2" fontId="8" fillId="0" borderId="3" xfId="1" applyNumberFormat="1" applyFont="1" applyBorder="1" applyAlignment="1">
      <alignment horizontal="right" vertical="center" indent="1"/>
    </xf>
    <xf numFmtId="41" fontId="8" fillId="0" borderId="0" xfId="25" applyNumberFormat="1" applyFont="1" applyBorder="1" applyAlignment="1">
      <alignment horizontal="right" vertical="center"/>
    </xf>
    <xf numFmtId="41" fontId="8" fillId="0" borderId="3" xfId="25" applyNumberFormat="1" applyFont="1" applyBorder="1" applyAlignment="1">
      <alignment horizontal="right" vertical="center"/>
    </xf>
    <xf numFmtId="203" fontId="10" fillId="0" borderId="12" xfId="41" applyNumberFormat="1" applyFont="1" applyBorder="1" applyAlignment="1">
      <alignment horizontal="right" vertical="center"/>
    </xf>
    <xf numFmtId="41" fontId="8" fillId="0" borderId="13" xfId="68" applyNumberFormat="1" applyFont="1" applyBorder="1" applyAlignment="1">
      <alignment vertical="center"/>
    </xf>
    <xf numFmtId="41" fontId="8" fillId="0" borderId="3" xfId="68" applyNumberFormat="1" applyFont="1" applyBorder="1" applyAlignment="1">
      <alignment vertical="center"/>
    </xf>
    <xf numFmtId="41" fontId="21" fillId="0" borderId="10" xfId="5" applyNumberFormat="1" applyFont="1" applyFill="1" applyBorder="1" applyAlignment="1">
      <alignment horizontal="right" vertical="center"/>
    </xf>
    <xf numFmtId="41" fontId="21" fillId="0" borderId="0" xfId="5" applyNumberFormat="1" applyFont="1" applyFill="1" applyBorder="1" applyAlignment="1">
      <alignment horizontal="right" vertical="center"/>
    </xf>
    <xf numFmtId="41" fontId="21" fillId="0" borderId="13" xfId="5" applyNumberFormat="1" applyFont="1" applyFill="1" applyBorder="1" applyAlignment="1">
      <alignment horizontal="right" vertical="center"/>
    </xf>
    <xf numFmtId="41" fontId="21" fillId="0" borderId="3" xfId="5" applyNumberFormat="1" applyFont="1" applyFill="1" applyBorder="1" applyAlignment="1">
      <alignment horizontal="right" vertical="center"/>
    </xf>
    <xf numFmtId="3" fontId="10" fillId="0" borderId="0" xfId="64" applyNumberFormat="1" applyFont="1" applyFill="1" applyBorder="1" applyAlignment="1">
      <alignment horizontal="right" vertical="center" indent="1"/>
    </xf>
    <xf numFmtId="3" fontId="10" fillId="0" borderId="3" xfId="64" applyNumberFormat="1" applyFont="1" applyFill="1" applyBorder="1" applyAlignment="1">
      <alignment horizontal="right" vertical="center" indent="1"/>
    </xf>
    <xf numFmtId="41" fontId="10" fillId="0" borderId="13" xfId="68" applyNumberFormat="1" applyFont="1" applyBorder="1" applyAlignment="1">
      <alignment vertical="center"/>
    </xf>
    <xf numFmtId="41" fontId="10" fillId="0" borderId="3" xfId="68" applyNumberFormat="1" applyFont="1" applyFill="1" applyBorder="1" applyAlignment="1">
      <alignment vertical="center"/>
    </xf>
    <xf numFmtId="0" fontId="8" fillId="0" borderId="2" xfId="1" applyFont="1" applyBorder="1" applyAlignment="1">
      <alignment horizontal="center" vertical="center"/>
    </xf>
    <xf numFmtId="43" fontId="21" fillId="0" borderId="3" xfId="3" applyNumberFormat="1" applyFont="1" applyBorder="1" applyAlignment="1">
      <alignment horizontal="right" vertical="center"/>
    </xf>
    <xf numFmtId="41" fontId="21" fillId="0" borderId="0" xfId="1" applyNumberFormat="1" applyFont="1" applyFill="1" applyBorder="1" applyAlignment="1">
      <alignment horizontal="center" vertical="center"/>
    </xf>
    <xf numFmtId="41" fontId="21" fillId="0" borderId="3" xfId="0" applyNumberFormat="1" applyFont="1" applyFill="1" applyBorder="1">
      <alignment vertical="center"/>
    </xf>
    <xf numFmtId="41" fontId="10" fillId="0" borderId="0" xfId="70" applyNumberFormat="1" applyFont="1" applyFill="1" applyBorder="1" applyAlignment="1">
      <alignment horizontal="right" vertical="center"/>
    </xf>
    <xf numFmtId="43" fontId="10" fillId="0" borderId="0" xfId="70" applyNumberFormat="1" applyFont="1" applyFill="1" applyBorder="1" applyAlignment="1">
      <alignment horizontal="right" vertical="center"/>
    </xf>
    <xf numFmtId="41" fontId="8" fillId="0" borderId="0" xfId="70" applyNumberFormat="1" applyFont="1" applyFill="1" applyBorder="1" applyAlignment="1">
      <alignment vertical="center"/>
    </xf>
    <xf numFmtId="0" fontId="8" fillId="0" borderId="0" xfId="3" applyFont="1" applyFill="1" applyAlignment="1">
      <alignment vertical="center"/>
    </xf>
    <xf numFmtId="0" fontId="32" fillId="0" borderId="0" xfId="3" applyFont="1" applyFill="1" applyBorder="1" applyAlignment="1">
      <alignment horizontal="distributed" vertical="center" wrapText="1"/>
    </xf>
    <xf numFmtId="41" fontId="10" fillId="0" borderId="0" xfId="70" applyNumberFormat="1" applyFont="1" applyBorder="1" applyAlignment="1">
      <alignment vertical="center"/>
    </xf>
    <xf numFmtId="41" fontId="10" fillId="0" borderId="0" xfId="70" applyNumberFormat="1" applyFont="1" applyFill="1" applyBorder="1" applyAlignment="1">
      <alignment vertical="center"/>
    </xf>
    <xf numFmtId="41" fontId="55" fillId="0" borderId="3" xfId="41" applyNumberFormat="1" applyFont="1" applyFill="1" applyBorder="1" applyAlignment="1">
      <alignment horizontal="right" vertical="center"/>
    </xf>
    <xf numFmtId="0" fontId="8" fillId="0" borderId="0" xfId="29" applyFont="1" applyFill="1" applyBorder="1"/>
    <xf numFmtId="181" fontId="8" fillId="0" borderId="0" xfId="47" applyNumberFormat="1" applyBorder="1" applyAlignment="1">
      <alignment vertical="center"/>
    </xf>
    <xf numFmtId="180" fontId="8" fillId="0" borderId="0" xfId="11" applyNumberFormat="1" applyFont="1" applyBorder="1" applyAlignment="1">
      <alignment horizontal="center" vertical="center"/>
    </xf>
    <xf numFmtId="0" fontId="11" fillId="0" borderId="0" xfId="16" applyFont="1" applyFill="1" applyBorder="1" applyAlignment="1">
      <alignment horizontal="left" vertical="center"/>
    </xf>
    <xf numFmtId="0" fontId="11" fillId="0" borderId="0" xfId="1" applyFont="1" applyBorder="1" applyAlignment="1">
      <alignment horizontal="right" vertical="center"/>
    </xf>
    <xf numFmtId="0" fontId="11" fillId="0" borderId="3" xfId="1" applyFont="1" applyBorder="1" applyAlignment="1">
      <alignment horizontal="right"/>
    </xf>
    <xf numFmtId="0" fontId="4" fillId="0" borderId="0" xfId="29" applyFont="1" applyFill="1" applyBorder="1"/>
    <xf numFmtId="41" fontId="8" fillId="0" borderId="2" xfId="29" applyNumberFormat="1" applyFont="1" applyFill="1" applyBorder="1" applyAlignment="1">
      <alignment horizontal="center" vertical="center"/>
    </xf>
    <xf numFmtId="43" fontId="8" fillId="0" borderId="2" xfId="29" applyNumberFormat="1" applyFont="1" applyFill="1" applyBorder="1" applyAlignment="1">
      <alignment horizontal="center" vertical="center"/>
    </xf>
    <xf numFmtId="0" fontId="8" fillId="0" borderId="0" xfId="29" applyFont="1" applyFill="1" applyBorder="1" applyAlignment="1">
      <alignment horizontal="center" vertical="center"/>
    </xf>
    <xf numFmtId="41" fontId="10" fillId="0" borderId="0" xfId="29" applyNumberFormat="1" applyFont="1" applyFill="1" applyBorder="1" applyAlignment="1">
      <alignment horizontal="right" vertical="center"/>
    </xf>
    <xf numFmtId="43" fontId="10" fillId="0" borderId="0" xfId="29" applyNumberFormat="1" applyFont="1" applyFill="1" applyBorder="1" applyAlignment="1">
      <alignment horizontal="right" vertical="center"/>
    </xf>
    <xf numFmtId="43" fontId="10" fillId="0" borderId="1" xfId="29" applyNumberFormat="1" applyFont="1" applyFill="1" applyBorder="1" applyAlignment="1">
      <alignment horizontal="right" vertical="center"/>
    </xf>
    <xf numFmtId="0" fontId="46" fillId="0" borderId="0" xfId="29" applyFont="1" applyFill="1" applyBorder="1" applyAlignment="1">
      <alignment vertical="center"/>
    </xf>
    <xf numFmtId="3" fontId="11" fillId="0" borderId="0" xfId="29" applyNumberFormat="1" applyFont="1" applyFill="1" applyBorder="1" applyAlignment="1">
      <alignment vertical="center"/>
    </xf>
    <xf numFmtId="0" fontId="8" fillId="0" borderId="3" xfId="29" applyFont="1" applyFill="1" applyBorder="1" applyAlignment="1">
      <alignment horizontal="center" vertical="center"/>
    </xf>
    <xf numFmtId="41" fontId="10" fillId="0" borderId="3" xfId="29" applyNumberFormat="1" applyFont="1" applyFill="1" applyBorder="1" applyAlignment="1">
      <alignment horizontal="right" vertical="center"/>
    </xf>
    <xf numFmtId="43" fontId="10" fillId="0" borderId="3" xfId="29" applyNumberFormat="1" applyFont="1" applyFill="1" applyBorder="1" applyAlignment="1">
      <alignment horizontal="right" vertical="center"/>
    </xf>
    <xf numFmtId="0" fontId="11" fillId="0" borderId="0" xfId="29" applyFont="1" applyFill="1" applyBorder="1"/>
    <xf numFmtId="41" fontId="8" fillId="0" borderId="0" xfId="29" applyNumberFormat="1" applyFont="1" applyFill="1" applyBorder="1" applyAlignment="1">
      <alignment horizontal="right" vertical="center" indent="1"/>
    </xf>
    <xf numFmtId="43" fontId="8" fillId="0" borderId="0" xfId="29" applyNumberFormat="1" applyFont="1" applyFill="1" applyBorder="1" applyAlignment="1">
      <alignment horizontal="right" vertical="center" indent="1"/>
    </xf>
    <xf numFmtId="0" fontId="11" fillId="0" borderId="0" xfId="29" applyFont="1" applyFill="1" applyBorder="1" applyAlignment="1">
      <alignment vertical="top"/>
    </xf>
    <xf numFmtId="0" fontId="4" fillId="0" borderId="0" xfId="29" quotePrefix="1" applyFont="1" applyFill="1" applyBorder="1" applyAlignment="1">
      <alignment horizontal="center" vertical="center"/>
    </xf>
    <xf numFmtId="41" fontId="8" fillId="0" borderId="2" xfId="29" applyNumberFormat="1" applyFill="1" applyBorder="1" applyAlignment="1">
      <alignment horizontal="centerContinuous" vertical="center"/>
    </xf>
    <xf numFmtId="43" fontId="8" fillId="0" borderId="2" xfId="29" applyNumberFormat="1" applyFill="1" applyBorder="1" applyAlignment="1">
      <alignment horizontal="centerContinuous" vertical="center"/>
    </xf>
    <xf numFmtId="41" fontId="8" fillId="0" borderId="2" xfId="29" quotePrefix="1" applyNumberFormat="1" applyFill="1" applyBorder="1" applyAlignment="1">
      <alignment horizontal="centerContinuous" vertical="center"/>
    </xf>
    <xf numFmtId="0" fontId="8" fillId="0" borderId="0" xfId="29" applyFill="1" applyBorder="1"/>
    <xf numFmtId="41" fontId="8" fillId="0" borderId="2" xfId="29" applyNumberFormat="1" applyFill="1" applyBorder="1" applyAlignment="1">
      <alignment horizontal="center" vertical="center"/>
    </xf>
    <xf numFmtId="43" fontId="8" fillId="0" borderId="2" xfId="29" applyNumberFormat="1" applyFill="1" applyBorder="1" applyAlignment="1">
      <alignment horizontal="center" vertical="center"/>
    </xf>
    <xf numFmtId="0" fontId="8" fillId="0" borderId="0" xfId="29" applyFill="1" applyBorder="1" applyAlignment="1">
      <alignment horizontal="center" vertical="center"/>
    </xf>
    <xf numFmtId="0" fontId="8" fillId="0" borderId="3" xfId="29" applyFill="1" applyBorder="1" applyAlignment="1">
      <alignment horizontal="center" vertical="center"/>
    </xf>
    <xf numFmtId="0" fontId="12" fillId="0" borderId="0" xfId="29" applyFont="1" applyFill="1" applyBorder="1"/>
    <xf numFmtId="41" fontId="12" fillId="0" borderId="0" xfId="29" applyNumberFormat="1" applyFont="1" applyFill="1" applyBorder="1"/>
    <xf numFmtId="43" fontId="9" fillId="0" borderId="0" xfId="29" applyNumberFormat="1" applyFont="1" applyFill="1" applyBorder="1"/>
    <xf numFmtId="41" fontId="9" fillId="0" borderId="0" xfId="29" applyNumberFormat="1" applyFont="1" applyFill="1" applyBorder="1"/>
    <xf numFmtId="41" fontId="8" fillId="0" borderId="0" xfId="29" applyNumberFormat="1" applyFill="1" applyBorder="1"/>
    <xf numFmtId="43" fontId="8" fillId="0" borderId="0" xfId="29" applyNumberFormat="1" applyFill="1" applyBorder="1"/>
    <xf numFmtId="0" fontId="12" fillId="0" borderId="0" xfId="29" applyFont="1" applyFill="1" applyBorder="1" applyAlignment="1">
      <alignment vertical="top"/>
    </xf>
    <xf numFmtId="0" fontId="9" fillId="0" borderId="0" xfId="29" applyFont="1" applyFill="1" applyBorder="1"/>
    <xf numFmtId="0" fontId="8" fillId="0" borderId="0" xfId="41" applyFont="1" applyFill="1" applyBorder="1" applyAlignment="1">
      <alignment horizontal="center" vertical="center"/>
    </xf>
    <xf numFmtId="0" fontId="26" fillId="0" borderId="0" xfId="41" applyFont="1" applyFill="1" applyBorder="1" applyAlignment="1">
      <alignment horizontal="right" vertical="center"/>
    </xf>
    <xf numFmtId="0" fontId="8" fillId="0" borderId="0" xfId="41" applyFont="1" applyFill="1" applyBorder="1" applyAlignment="1">
      <alignment horizontal="right" vertical="center"/>
    </xf>
    <xf numFmtId="0" fontId="11" fillId="0" borderId="0" xfId="41" applyFont="1" applyFill="1" applyBorder="1" applyAlignment="1">
      <alignment horizontal="center" vertical="center"/>
    </xf>
    <xf numFmtId="0" fontId="26" fillId="0" borderId="0" xfId="41" applyFont="1" applyFill="1" applyBorder="1" applyAlignment="1">
      <alignment horizontal="right"/>
    </xf>
    <xf numFmtId="197" fontId="8" fillId="0" borderId="0" xfId="41" quotePrefix="1" applyNumberFormat="1" applyFont="1" applyFill="1" applyBorder="1" applyAlignment="1">
      <alignment horizontal="center" vertical="center"/>
    </xf>
    <xf numFmtId="203" fontId="55" fillId="0" borderId="0" xfId="41" applyNumberFormat="1" applyFont="1" applyFill="1" applyBorder="1" applyAlignment="1">
      <alignment horizontal="right" vertical="center"/>
    </xf>
    <xf numFmtId="203" fontId="10" fillId="0" borderId="0" xfId="41" applyNumberFormat="1" applyFont="1" applyFill="1" applyBorder="1" applyAlignment="1">
      <alignment horizontal="right" vertical="center"/>
    </xf>
    <xf numFmtId="203" fontId="10" fillId="0" borderId="10" xfId="41" applyNumberFormat="1" applyFont="1" applyFill="1" applyBorder="1" applyAlignment="1">
      <alignment horizontal="right" vertical="center"/>
    </xf>
    <xf numFmtId="180" fontId="8" fillId="0" borderId="0" xfId="41" applyNumberFormat="1" applyFont="1" applyFill="1" applyBorder="1" applyAlignment="1">
      <alignment horizontal="center" vertical="center"/>
    </xf>
    <xf numFmtId="203" fontId="10" fillId="0" borderId="13" xfId="41" applyNumberFormat="1" applyFont="1" applyFill="1" applyBorder="1" applyAlignment="1">
      <alignment horizontal="right" vertical="center"/>
    </xf>
    <xf numFmtId="204" fontId="8" fillId="0" borderId="0" xfId="41" quotePrefix="1" applyNumberFormat="1" applyFont="1" applyFill="1" applyBorder="1" applyAlignment="1">
      <alignment horizontal="center" vertical="center"/>
    </xf>
    <xf numFmtId="204" fontId="8" fillId="0" borderId="3" xfId="41" quotePrefix="1" applyNumberFormat="1" applyFont="1" applyFill="1" applyBorder="1" applyAlignment="1">
      <alignment horizontal="center" vertical="center"/>
    </xf>
    <xf numFmtId="203" fontId="55" fillId="0" borderId="3" xfId="41" applyNumberFormat="1" applyFont="1" applyFill="1" applyBorder="1" applyAlignment="1">
      <alignment horizontal="right" vertical="center"/>
    </xf>
    <xf numFmtId="203" fontId="10" fillId="0" borderId="3" xfId="41" applyNumberFormat="1" applyFont="1" applyFill="1" applyBorder="1" applyAlignment="1">
      <alignment horizontal="right" vertical="center"/>
    </xf>
    <xf numFmtId="49" fontId="12" fillId="0" borderId="0" xfId="41" applyNumberFormat="1" applyFont="1" applyFill="1" applyBorder="1" applyAlignment="1">
      <alignment horizontal="left" vertical="center"/>
    </xf>
    <xf numFmtId="0" fontId="11" fillId="0" borderId="0" xfId="41" applyFont="1" applyFill="1" applyBorder="1" applyAlignment="1">
      <alignment horizontal="centerContinuous" vertical="center"/>
    </xf>
    <xf numFmtId="0" fontId="11" fillId="0" borderId="0" xfId="41" applyFont="1" applyFill="1" applyBorder="1" applyAlignment="1">
      <alignment vertical="center"/>
    </xf>
    <xf numFmtId="0" fontId="8" fillId="0" borderId="1" xfId="19" applyFont="1" applyBorder="1" applyAlignment="1">
      <alignment vertical="center"/>
    </xf>
    <xf numFmtId="0" fontId="8" fillId="0" borderId="8" xfId="19" applyFont="1" applyBorder="1" applyAlignment="1">
      <alignment horizontal="center" vertical="center"/>
    </xf>
    <xf numFmtId="0" fontId="8" fillId="0" borderId="1" xfId="19" applyFont="1" applyBorder="1" applyAlignment="1">
      <alignment vertical="distributed"/>
    </xf>
    <xf numFmtId="0" fontId="8" fillId="0" borderId="0" xfId="19" applyFont="1" applyBorder="1" applyAlignment="1">
      <alignment vertical="center"/>
    </xf>
    <xf numFmtId="0" fontId="8" fillId="0" borderId="10" xfId="19" applyFont="1" applyBorder="1" applyAlignment="1">
      <alignment horizontal="center" vertical="center"/>
    </xf>
    <xf numFmtId="0" fontId="8" fillId="0" borderId="1" xfId="19" applyFont="1" applyBorder="1" applyAlignment="1">
      <alignment horizontal="center" vertical="center"/>
    </xf>
    <xf numFmtId="0" fontId="8" fillId="0" borderId="2" xfId="19" applyFont="1" applyBorder="1" applyAlignment="1">
      <alignment horizontal="center" vertical="center" wrapText="1"/>
    </xf>
    <xf numFmtId="0" fontId="8" fillId="0" borderId="3" xfId="19" applyFont="1" applyBorder="1" applyAlignment="1">
      <alignment vertical="top"/>
    </xf>
    <xf numFmtId="0" fontId="8" fillId="0" borderId="3" xfId="19" applyFont="1" applyBorder="1" applyAlignment="1">
      <alignment horizontal="center" vertical="center" wrapText="1"/>
    </xf>
    <xf numFmtId="41" fontId="10" fillId="0" borderId="0" xfId="34" applyNumberFormat="1" applyFont="1" applyBorder="1" applyAlignment="1">
      <alignment horizontal="right" vertical="center"/>
    </xf>
    <xf numFmtId="41" fontId="10" fillId="0" borderId="3" xfId="34" applyNumberFormat="1" applyFont="1" applyBorder="1" applyAlignment="1">
      <alignment horizontal="right" vertical="center"/>
    </xf>
    <xf numFmtId="41" fontId="10" fillId="0" borderId="1" xfId="48" applyNumberFormat="1" applyFont="1" applyBorder="1" applyAlignment="1">
      <alignment horizontal="right" vertical="center" wrapText="1"/>
    </xf>
    <xf numFmtId="41" fontId="10" fillId="0" borderId="0" xfId="48" applyNumberFormat="1" applyFont="1" applyBorder="1" applyAlignment="1">
      <alignment horizontal="right" vertical="center" wrapText="1"/>
    </xf>
    <xf numFmtId="41" fontId="10" fillId="0" borderId="3" xfId="48" applyNumberFormat="1" applyFont="1" applyBorder="1" applyAlignment="1">
      <alignment horizontal="right" vertical="center" wrapText="1"/>
    </xf>
    <xf numFmtId="0" fontId="9" fillId="0" borderId="0" xfId="1" applyFont="1" applyBorder="1" applyAlignment="1">
      <alignment horizontal="distributed" vertical="center"/>
    </xf>
    <xf numFmtId="0" fontId="8" fillId="0" borderId="0" xfId="1" applyFont="1" applyBorder="1" applyAlignment="1">
      <alignment horizontal="distributed" vertical="center"/>
    </xf>
    <xf numFmtId="0" fontId="12" fillId="0" borderId="0" xfId="2" applyFont="1" applyBorder="1" applyAlignment="1">
      <alignment horizontal="left" vertical="center" wrapText="1"/>
    </xf>
    <xf numFmtId="0" fontId="4" fillId="0" borderId="0"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distributed" vertical="center"/>
    </xf>
    <xf numFmtId="0" fontId="32" fillId="0" borderId="12" xfId="1" applyFont="1" applyBorder="1" applyAlignment="1">
      <alignment horizontal="center" vertical="distributed" textRotation="255"/>
    </xf>
    <xf numFmtId="0" fontId="4" fillId="0" borderId="0" xfId="3" applyFont="1" applyBorder="1" applyAlignment="1">
      <alignment horizontal="center" vertical="center"/>
    </xf>
    <xf numFmtId="0" fontId="8" fillId="0" borderId="1" xfId="3" applyFont="1" applyBorder="1" applyAlignment="1">
      <alignment horizontal="center" vertical="center"/>
    </xf>
    <xf numFmtId="0" fontId="8" fillId="0" borderId="0" xfId="3" applyFont="1" applyBorder="1" applyAlignment="1">
      <alignment horizontal="center" vertical="center"/>
    </xf>
    <xf numFmtId="0" fontId="9" fillId="0" borderId="2" xfId="3" applyFont="1" applyBorder="1" applyAlignment="1">
      <alignment horizontal="distributed" vertical="center" justifyLastLine="1"/>
    </xf>
    <xf numFmtId="0" fontId="8" fillId="0" borderId="2" xfId="3" applyFont="1" applyBorder="1" applyAlignment="1">
      <alignment horizontal="distributed" vertical="center" justifyLastLine="1"/>
    </xf>
    <xf numFmtId="0" fontId="12" fillId="0" borderId="1" xfId="1" quotePrefix="1" applyFont="1" applyBorder="1" applyAlignment="1">
      <alignment horizontal="left" vertical="center" wrapText="1"/>
    </xf>
    <xf numFmtId="0" fontId="12" fillId="0" borderId="0" xfId="1" quotePrefix="1" applyFont="1" applyBorder="1" applyAlignment="1">
      <alignment horizontal="left" vertical="center" wrapText="1"/>
    </xf>
    <xf numFmtId="0" fontId="10" fillId="0" borderId="3" xfId="1" applyFont="1" applyBorder="1" applyAlignment="1">
      <alignment horizontal="right" vertical="center"/>
    </xf>
    <xf numFmtId="0" fontId="8" fillId="0" borderId="1" xfId="1" applyFont="1" applyBorder="1" applyAlignment="1">
      <alignment horizontal="center" vertical="center"/>
    </xf>
    <xf numFmtId="0" fontId="8" fillId="0" borderId="0" xfId="1" applyFont="1" applyBorder="1" applyAlignment="1">
      <alignment horizontal="center" vertical="center"/>
    </xf>
    <xf numFmtId="0" fontId="8" fillId="0" borderId="1" xfId="3" applyFont="1" applyFill="1" applyBorder="1" applyAlignment="1">
      <alignment horizontal="center" vertical="center"/>
    </xf>
    <xf numFmtId="0" fontId="8" fillId="0" borderId="3" xfId="3" applyFont="1" applyFill="1" applyBorder="1" applyAlignment="1">
      <alignment horizontal="center" vertical="center"/>
    </xf>
    <xf numFmtId="0" fontId="8" fillId="0" borderId="6" xfId="4" applyFont="1" applyFill="1" applyBorder="1" applyAlignment="1">
      <alignment horizontal="center" vertical="center"/>
    </xf>
    <xf numFmtId="0" fontId="8" fillId="0" borderId="5" xfId="3" applyFont="1" applyFill="1" applyBorder="1" applyAlignment="1">
      <alignment horizontal="center" vertical="center"/>
    </xf>
    <xf numFmtId="0" fontId="8" fillId="0" borderId="2" xfId="4" applyFont="1" applyFill="1" applyBorder="1" applyAlignment="1">
      <alignment horizontal="center" vertical="center"/>
    </xf>
    <xf numFmtId="0" fontId="8" fillId="0" borderId="2" xfId="3" applyFont="1" applyFill="1" applyBorder="1" applyAlignment="1">
      <alignment horizontal="center" vertical="center"/>
    </xf>
    <xf numFmtId="0" fontId="8" fillId="0" borderId="2" xfId="4" applyFont="1" applyBorder="1" applyAlignment="1">
      <alignment horizontal="center" vertical="center"/>
    </xf>
    <xf numFmtId="0" fontId="65" fillId="0" borderId="1" xfId="3" applyFont="1" applyBorder="1" applyAlignment="1">
      <alignment horizontal="center" vertical="center"/>
    </xf>
    <xf numFmtId="0" fontId="4" fillId="0" borderId="3" xfId="3" applyFont="1" applyBorder="1" applyAlignment="1">
      <alignment horizontal="center" vertical="center"/>
    </xf>
    <xf numFmtId="0" fontId="12" fillId="0" borderId="1" xfId="6" applyFont="1" applyBorder="1" applyAlignment="1">
      <alignment horizontal="left" vertical="center"/>
    </xf>
    <xf numFmtId="0" fontId="12" fillId="0" borderId="0" xfId="6" applyFont="1" applyBorder="1" applyAlignment="1">
      <alignment horizontal="left" vertical="center"/>
    </xf>
    <xf numFmtId="0" fontId="11" fillId="0" borderId="0" xfId="6" applyFont="1" applyBorder="1" applyAlignment="1">
      <alignment horizontal="left" vertical="center"/>
    </xf>
    <xf numFmtId="0" fontId="11" fillId="0" borderId="0" xfId="3" applyFont="1" applyBorder="1" applyAlignment="1">
      <alignment horizontal="left" vertical="center"/>
    </xf>
    <xf numFmtId="0" fontId="10" fillId="0" borderId="0" xfId="3" applyNumberFormat="1" applyFont="1" applyBorder="1" applyAlignment="1">
      <alignment horizontal="distributed" vertical="center" justifyLastLine="1"/>
    </xf>
    <xf numFmtId="0" fontId="10" fillId="0" borderId="0" xfId="3" applyNumberFormat="1" applyFont="1" applyBorder="1" applyAlignment="1">
      <alignment horizontal="distributed" vertical="center" wrapText="1"/>
    </xf>
    <xf numFmtId="0" fontId="10" fillId="0" borderId="0" xfId="3" applyNumberFormat="1" applyFont="1" applyBorder="1" applyAlignment="1">
      <alignment horizontal="distributed" vertical="center"/>
    </xf>
    <xf numFmtId="0" fontId="10" fillId="0" borderId="4" xfId="3" applyNumberFormat="1" applyFont="1" applyBorder="1" applyAlignment="1">
      <alignment horizontal="distributed" vertical="center"/>
    </xf>
    <xf numFmtId="0" fontId="65" fillId="0" borderId="15" xfId="3" applyNumberFormat="1" applyFont="1" applyBorder="1" applyAlignment="1">
      <alignment horizontal="center" vertical="center"/>
    </xf>
    <xf numFmtId="0" fontId="14" fillId="0" borderId="0" xfId="3" applyNumberFormat="1" applyFont="1" applyBorder="1" applyAlignment="1">
      <alignment horizontal="distributed" vertical="center"/>
    </xf>
    <xf numFmtId="0" fontId="8" fillId="0" borderId="1" xfId="3" applyFont="1" applyBorder="1" applyAlignment="1">
      <alignment horizontal="center" vertical="center" wrapText="1"/>
    </xf>
    <xf numFmtId="0" fontId="32" fillId="0" borderId="2" xfId="3" applyFont="1" applyBorder="1" applyAlignment="1">
      <alignment horizontal="distributed" vertical="center" wrapText="1" justifyLastLine="1"/>
    </xf>
    <xf numFmtId="0" fontId="8" fillId="0" borderId="1" xfId="4" applyFont="1" applyBorder="1" applyAlignment="1">
      <alignment horizontal="center" vertical="center"/>
    </xf>
    <xf numFmtId="0" fontId="4" fillId="0" borderId="0" xfId="8" applyFont="1" applyBorder="1" applyAlignment="1">
      <alignment horizontal="center" vertical="center"/>
    </xf>
    <xf numFmtId="0" fontId="8" fillId="0" borderId="1" xfId="8" applyFont="1" applyBorder="1" applyAlignment="1">
      <alignment horizontal="center" vertical="center"/>
    </xf>
    <xf numFmtId="0" fontId="8" fillId="0" borderId="0" xfId="8" applyFont="1" applyBorder="1" applyAlignment="1">
      <alignment horizontal="center" vertical="center"/>
    </xf>
    <xf numFmtId="0" fontId="11" fillId="0" borderId="0" xfId="8" applyFont="1" applyBorder="1" applyAlignment="1">
      <alignment horizontal="left" vertical="top" wrapText="1"/>
    </xf>
    <xf numFmtId="0" fontId="11" fillId="0" borderId="0" xfId="8" applyFont="1" applyBorder="1" applyAlignment="1">
      <alignment horizontal="left" vertical="center" indent="3"/>
    </xf>
    <xf numFmtId="0" fontId="28" fillId="0" borderId="0" xfId="16" applyFont="1" applyFill="1" applyBorder="1" applyAlignment="1">
      <alignment horizontal="left" vertical="center" wrapText="1"/>
    </xf>
    <xf numFmtId="0" fontId="11" fillId="0" borderId="0" xfId="16" applyFont="1" applyFill="1" applyBorder="1" applyAlignment="1">
      <alignment horizontal="left" vertical="center" wrapText="1"/>
    </xf>
    <xf numFmtId="0" fontId="12" fillId="0" borderId="1" xfId="16" applyFont="1" applyFill="1" applyBorder="1" applyAlignment="1">
      <alignment horizontal="left" vertical="center"/>
    </xf>
    <xf numFmtId="0" fontId="11" fillId="0" borderId="1" xfId="16" applyFont="1" applyFill="1" applyBorder="1" applyAlignment="1">
      <alignment horizontal="left" vertical="center"/>
    </xf>
    <xf numFmtId="0" fontId="4" fillId="0" borderId="0" xfId="11" applyFont="1" applyBorder="1" applyAlignment="1">
      <alignment horizontal="center" vertical="center" shrinkToFit="1"/>
    </xf>
    <xf numFmtId="0" fontId="8" fillId="0" borderId="1" xfId="14" applyFont="1" applyBorder="1" applyAlignment="1">
      <alignment horizontal="center" vertical="distributed" textRotation="255"/>
    </xf>
    <xf numFmtId="0" fontId="8" fillId="0" borderId="0" xfId="14" applyFont="1" applyBorder="1" applyAlignment="1">
      <alignment horizontal="center" vertical="distributed" textRotation="255"/>
    </xf>
    <xf numFmtId="0" fontId="10" fillId="0" borderId="1" xfId="11" applyFont="1" applyBorder="1" applyAlignment="1">
      <alignment horizontal="center" vertical="distributed" textRotation="255" wrapText="1" indent="1"/>
    </xf>
    <xf numFmtId="0" fontId="10" fillId="0" borderId="0" xfId="11" applyFont="1" applyBorder="1" applyAlignment="1">
      <alignment horizontal="center" vertical="distributed" textRotation="255" indent="1"/>
    </xf>
    <xf numFmtId="0" fontId="10" fillId="0" borderId="3" xfId="11" applyFont="1" applyBorder="1" applyAlignment="1">
      <alignment horizontal="center" vertical="distributed" textRotation="255" indent="1"/>
    </xf>
    <xf numFmtId="0" fontId="10" fillId="0" borderId="1" xfId="15" applyFont="1" applyBorder="1" applyAlignment="1">
      <alignment horizontal="center" vertical="distributed" textRotation="255" wrapText="1" indent="1"/>
    </xf>
    <xf numFmtId="0" fontId="10" fillId="0" borderId="0" xfId="15" applyFont="1" applyBorder="1" applyAlignment="1">
      <alignment horizontal="center" vertical="distributed" textRotation="255" indent="1"/>
    </xf>
    <xf numFmtId="0" fontId="10" fillId="0" borderId="3" xfId="15" applyFont="1" applyBorder="1" applyAlignment="1">
      <alignment horizontal="center" vertical="distributed" textRotation="255" indent="1"/>
    </xf>
    <xf numFmtId="0" fontId="11" fillId="0" borderId="1" xfId="15" applyFont="1" applyBorder="1" applyAlignment="1">
      <alignment horizontal="center" vertical="distributed" textRotation="255" wrapText="1" indent="1"/>
    </xf>
    <xf numFmtId="0" fontId="11" fillId="0" borderId="0" xfId="15" applyFont="1" applyBorder="1" applyAlignment="1">
      <alignment horizontal="center" vertical="distributed" textRotation="255" indent="1"/>
    </xf>
    <xf numFmtId="0" fontId="11" fillId="0" borderId="3" xfId="15" applyFont="1" applyBorder="1" applyAlignment="1">
      <alignment horizontal="center" vertical="distributed" textRotation="255" indent="1"/>
    </xf>
    <xf numFmtId="0" fontId="14" fillId="0" borderId="1" xfId="15" applyFont="1" applyBorder="1" applyAlignment="1">
      <alignment horizontal="center" vertical="distributed" textRotation="255" wrapText="1" indent="1"/>
    </xf>
    <xf numFmtId="0" fontId="10" fillId="0" borderId="1" xfId="11" applyFont="1" applyBorder="1" applyAlignment="1">
      <alignment horizontal="center" vertical="distributed" textRotation="255" wrapText="1"/>
    </xf>
    <xf numFmtId="0" fontId="10" fillId="0" borderId="0" xfId="11" applyFont="1" applyBorder="1" applyAlignment="1">
      <alignment horizontal="center" vertical="distributed" textRotation="255"/>
    </xf>
    <xf numFmtId="0" fontId="10" fillId="0" borderId="3" xfId="11" applyFont="1" applyBorder="1" applyAlignment="1">
      <alignment horizontal="center" vertical="distributed" textRotation="255"/>
    </xf>
    <xf numFmtId="0" fontId="11" fillId="0" borderId="0" xfId="17" applyFont="1" applyBorder="1" applyAlignment="1">
      <alignment vertical="center" wrapText="1"/>
    </xf>
    <xf numFmtId="0" fontId="4" fillId="0" borderId="0" xfId="17" applyFont="1" applyBorder="1" applyAlignment="1">
      <alignment horizontal="center" vertical="center"/>
    </xf>
    <xf numFmtId="0" fontId="8" fillId="0" borderId="1" xfId="17" applyFont="1" applyBorder="1" applyAlignment="1">
      <alignment horizontal="center" vertical="center"/>
    </xf>
    <xf numFmtId="0" fontId="8" fillId="0" borderId="0" xfId="17" applyFont="1" applyBorder="1" applyAlignment="1">
      <alignment horizontal="center" vertical="center"/>
    </xf>
    <xf numFmtId="0" fontId="8" fillId="0" borderId="2" xfId="17" applyFont="1" applyBorder="1" applyAlignment="1">
      <alignment horizontal="center" vertical="center"/>
    </xf>
    <xf numFmtId="0" fontId="8" fillId="0" borderId="1" xfId="17" applyFont="1" applyBorder="1" applyAlignment="1">
      <alignment horizontal="center" vertical="center" wrapText="1"/>
    </xf>
    <xf numFmtId="0" fontId="8" fillId="0" borderId="3" xfId="17" applyFont="1" applyBorder="1" applyAlignment="1">
      <alignment horizontal="center" vertical="center" wrapText="1"/>
    </xf>
    <xf numFmtId="0" fontId="12" fillId="0" borderId="1" xfId="1" applyFont="1" applyBorder="1" applyAlignment="1">
      <alignment horizontal="left" vertical="center" wrapText="1"/>
    </xf>
    <xf numFmtId="0" fontId="8" fillId="0" borderId="2" xfId="18" applyFont="1" applyBorder="1" applyAlignment="1">
      <alignment horizontal="center" vertical="center"/>
    </xf>
    <xf numFmtId="0" fontId="8" fillId="0" borderId="16" xfId="18" applyFont="1" applyBorder="1" applyAlignment="1">
      <alignment horizontal="center" vertical="center"/>
    </xf>
    <xf numFmtId="0" fontId="11" fillId="0" borderId="0" xfId="21" applyFont="1" applyBorder="1" applyAlignment="1">
      <alignment horizontal="left" wrapText="1"/>
    </xf>
    <xf numFmtId="0" fontId="11" fillId="0" borderId="0" xfId="21" applyFont="1" applyBorder="1" applyAlignment="1">
      <alignment horizontal="left" vertical="center" wrapText="1"/>
    </xf>
    <xf numFmtId="0" fontId="8" fillId="0" borderId="0" xfId="1" quotePrefix="1" applyNumberFormat="1" applyFont="1" applyBorder="1" applyAlignment="1">
      <alignment horizontal="center" vertical="center"/>
    </xf>
    <xf numFmtId="0" fontId="8" fillId="0" borderId="3" xfId="1" quotePrefix="1" applyNumberFormat="1" applyFont="1" applyBorder="1" applyAlignment="1">
      <alignment horizontal="center" vertical="center"/>
    </xf>
    <xf numFmtId="0" fontId="12" fillId="0" borderId="1" xfId="1" applyFont="1" applyBorder="1" applyAlignment="1">
      <alignment horizontal="left" vertical="center"/>
    </xf>
    <xf numFmtId="0" fontId="11" fillId="0" borderId="1" xfId="1" applyFont="1" applyBorder="1" applyAlignment="1">
      <alignment horizontal="left" vertical="center"/>
    </xf>
    <xf numFmtId="0" fontId="11" fillId="0" borderId="0" xfId="1" applyFont="1" applyBorder="1" applyAlignment="1">
      <alignment horizontal="left" vertical="center" wrapText="1"/>
    </xf>
    <xf numFmtId="0" fontId="11" fillId="0" borderId="0" xfId="1" applyFont="1" applyBorder="1" applyAlignment="1">
      <alignment horizontal="left" vertical="center"/>
    </xf>
    <xf numFmtId="181" fontId="8" fillId="0" borderId="1" xfId="1" applyNumberFormat="1" applyFont="1" applyBorder="1" applyAlignment="1">
      <alignment horizontal="center" vertical="distributed" textRotation="255" wrapText="1" indent="1"/>
    </xf>
    <xf numFmtId="181" fontId="8" fillId="0" borderId="0" xfId="1" applyNumberFormat="1" applyFont="1" applyBorder="1" applyAlignment="1">
      <alignment horizontal="center" vertical="distributed" textRotation="255" wrapText="1" indent="1"/>
    </xf>
    <xf numFmtId="181" fontId="8" fillId="0" borderId="3" xfId="1" applyNumberFormat="1" applyFont="1" applyBorder="1" applyAlignment="1">
      <alignment horizontal="center" vertical="distributed" textRotation="255" wrapText="1" indent="1"/>
    </xf>
    <xf numFmtId="0" fontId="8" fillId="0" borderId="1" xfId="1" applyFont="1" applyBorder="1" applyAlignment="1">
      <alignment horizontal="center" vertical="distributed" textRotation="255" wrapText="1" indent="1"/>
    </xf>
    <xf numFmtId="0" fontId="8" fillId="0" borderId="0" xfId="1" applyFont="1" applyBorder="1" applyAlignment="1">
      <alignment horizontal="center" vertical="distributed" textRotation="255" wrapText="1" indent="1"/>
    </xf>
    <xf numFmtId="0" fontId="8" fillId="0" borderId="3" xfId="1" applyFont="1" applyBorder="1" applyAlignment="1">
      <alignment horizontal="center" vertical="distributed" textRotation="255" wrapText="1" indent="1"/>
    </xf>
    <xf numFmtId="0" fontId="5" fillId="0" borderId="0" xfId="1" applyFont="1" applyBorder="1" applyAlignment="1">
      <alignment horizontal="center" vertical="center"/>
    </xf>
    <xf numFmtId="0" fontId="11" fillId="0" borderId="3" xfId="1" applyFont="1" applyBorder="1" applyAlignment="1">
      <alignment horizontal="right"/>
    </xf>
    <xf numFmtId="49" fontId="8" fillId="0" borderId="1" xfId="19" applyNumberFormat="1" applyFont="1" applyBorder="1" applyAlignment="1">
      <alignment horizontal="center" vertical="center"/>
    </xf>
    <xf numFmtId="49" fontId="8" fillId="0" borderId="0" xfId="19" applyNumberFormat="1" applyFont="1" applyBorder="1" applyAlignment="1">
      <alignment horizontal="center" vertical="center"/>
    </xf>
    <xf numFmtId="0" fontId="9" fillId="0" borderId="2" xfId="1" applyFont="1" applyBorder="1" applyAlignment="1">
      <alignment horizontal="distributed" vertical="center" justifyLastLine="1"/>
    </xf>
    <xf numFmtId="0" fontId="8" fillId="0" borderId="2" xfId="1" applyFont="1" applyBorder="1" applyAlignment="1">
      <alignment horizontal="distributed" vertical="center" justifyLastLine="1"/>
    </xf>
    <xf numFmtId="0" fontId="66" fillId="0" borderId="1" xfId="1" applyFont="1" applyBorder="1" applyAlignment="1">
      <alignment horizontal="left" vertical="center" wrapText="1"/>
    </xf>
    <xf numFmtId="0" fontId="8" fillId="0" borderId="0" xfId="1" applyFont="1" applyBorder="1" applyAlignment="1">
      <alignment horizontal="center" vertical="distributed" textRotation="255" indent="1"/>
    </xf>
    <xf numFmtId="0" fontId="8" fillId="0" borderId="3" xfId="1" applyFont="1" applyBorder="1" applyAlignment="1">
      <alignment horizontal="center" vertical="distributed" textRotation="255" indent="1"/>
    </xf>
    <xf numFmtId="0" fontId="8" fillId="0" borderId="1" xfId="9" applyNumberFormat="1" applyFont="1" applyBorder="1" applyAlignment="1" applyProtection="1">
      <alignment horizontal="center" vertical="distributed" textRotation="255" wrapText="1" indent="1"/>
      <protection locked="0"/>
    </xf>
    <xf numFmtId="0" fontId="8" fillId="0" borderId="0" xfId="9" applyNumberFormat="1" applyFont="1" applyBorder="1" applyAlignment="1" applyProtection="1">
      <alignment horizontal="center" vertical="distributed" textRotation="255" indent="1"/>
      <protection locked="0"/>
    </xf>
    <xf numFmtId="0" fontId="8" fillId="0" borderId="3" xfId="9" applyNumberFormat="1" applyFont="1" applyBorder="1" applyAlignment="1" applyProtection="1">
      <alignment horizontal="center" vertical="distributed" textRotation="255" indent="1"/>
      <protection locked="0"/>
    </xf>
    <xf numFmtId="49" fontId="9" fillId="0" borderId="1" xfId="1" applyNumberFormat="1" applyFont="1" applyBorder="1" applyAlignment="1">
      <alignment horizontal="center" vertical="distributed" textRotation="255" indent="1"/>
    </xf>
    <xf numFmtId="49" fontId="8" fillId="0" borderId="0" xfId="1" applyNumberFormat="1" applyFont="1" applyBorder="1" applyAlignment="1">
      <alignment horizontal="center" vertical="distributed" textRotation="255" indent="1"/>
    </xf>
    <xf numFmtId="49" fontId="8" fillId="0" borderId="3" xfId="1" applyNumberFormat="1" applyFont="1" applyBorder="1" applyAlignment="1">
      <alignment horizontal="center" vertical="distributed" textRotation="255" indent="1"/>
    </xf>
    <xf numFmtId="0" fontId="9" fillId="0" borderId="1" xfId="1" applyNumberFormat="1" applyFont="1" applyBorder="1" applyAlignment="1" applyProtection="1">
      <alignment horizontal="center" vertical="distributed" textRotation="255" indent="1"/>
      <protection locked="0"/>
    </xf>
    <xf numFmtId="0" fontId="8" fillId="0" borderId="0" xfId="1" applyNumberFormat="1" applyFont="1" applyBorder="1" applyAlignment="1" applyProtection="1">
      <alignment horizontal="center" vertical="distributed" textRotation="255" indent="1"/>
      <protection locked="0"/>
    </xf>
    <xf numFmtId="0" fontId="8" fillId="0" borderId="3" xfId="1" applyNumberFormat="1" applyFont="1" applyBorder="1" applyAlignment="1" applyProtection="1">
      <alignment horizontal="center" vertical="distributed" textRotation="255" indent="1"/>
      <protection locked="0"/>
    </xf>
    <xf numFmtId="49" fontId="4" fillId="0" borderId="0" xfId="1" applyNumberFormat="1" applyFont="1" applyBorder="1" applyAlignment="1">
      <alignment horizontal="center" vertical="center"/>
    </xf>
    <xf numFmtId="0" fontId="8" fillId="0" borderId="1" xfId="9" applyFont="1" applyBorder="1" applyAlignment="1">
      <alignment horizontal="center" vertical="center"/>
    </xf>
    <xf numFmtId="0" fontId="8" fillId="0" borderId="0" xfId="9" applyFont="1" applyBorder="1" applyAlignment="1">
      <alignment horizontal="center" vertical="center"/>
    </xf>
    <xf numFmtId="49" fontId="8" fillId="0" borderId="1" xfId="1" applyNumberFormat="1" applyFont="1" applyBorder="1" applyAlignment="1">
      <alignment horizontal="center" vertical="distributed" textRotation="255" indent="1"/>
    </xf>
    <xf numFmtId="0" fontId="8" fillId="0" borderId="1" xfId="1" applyFont="1" applyBorder="1" applyAlignment="1">
      <alignment horizontal="center" vertical="center" wrapText="1"/>
    </xf>
    <xf numFmtId="0" fontId="8" fillId="0" borderId="0" xfId="1" applyFont="1" applyBorder="1" applyAlignment="1">
      <alignment horizontal="center" vertical="center" wrapText="1"/>
    </xf>
    <xf numFmtId="0" fontId="8" fillId="0" borderId="3" xfId="1" applyFont="1" applyBorder="1" applyAlignment="1">
      <alignment horizontal="center" vertical="center" wrapText="1"/>
    </xf>
    <xf numFmtId="0" fontId="32" fillId="0" borderId="1" xfId="1" applyFont="1" applyBorder="1" applyAlignment="1">
      <alignment horizontal="distributed" vertical="center" wrapText="1"/>
    </xf>
    <xf numFmtId="0" fontId="8" fillId="0" borderId="1" xfId="1" applyFont="1" applyBorder="1" applyAlignment="1">
      <alignment horizontal="distributed" vertical="center"/>
    </xf>
    <xf numFmtId="49" fontId="4" fillId="0" borderId="0" xfId="1" applyNumberFormat="1" applyFont="1" applyBorder="1" applyAlignment="1" applyProtection="1">
      <alignment horizontal="center" vertical="center"/>
      <protection locked="0"/>
    </xf>
    <xf numFmtId="0" fontId="10" fillId="0" borderId="3" xfId="1" applyFont="1" applyBorder="1" applyAlignment="1">
      <alignment horizontal="right"/>
    </xf>
    <xf numFmtId="0" fontId="8" fillId="0" borderId="1" xfId="9" applyFont="1" applyBorder="1" applyAlignment="1">
      <alignment horizontal="center" vertical="distributed" textRotation="255"/>
    </xf>
    <xf numFmtId="0" fontId="8" fillId="0" borderId="0" xfId="9" applyFont="1" applyBorder="1" applyAlignment="1">
      <alignment horizontal="center" vertical="distributed" textRotation="255"/>
    </xf>
    <xf numFmtId="49" fontId="8" fillId="0" borderId="1" xfId="1" applyNumberFormat="1" applyFont="1" applyBorder="1" applyAlignment="1" applyProtection="1">
      <alignment horizontal="center" vertical="distributed" textRotation="255" indent="1"/>
      <protection locked="0"/>
    </xf>
    <xf numFmtId="49" fontId="8" fillId="0" borderId="1" xfId="1" applyNumberFormat="1" applyFont="1" applyBorder="1" applyAlignment="1" applyProtection="1">
      <alignment horizontal="center" vertical="distributed" textRotation="255" wrapText="1" indent="1"/>
      <protection locked="0"/>
    </xf>
    <xf numFmtId="49" fontId="8" fillId="0" borderId="0" xfId="1" applyNumberFormat="1" applyFont="1" applyBorder="1" applyAlignment="1" applyProtection="1">
      <alignment horizontal="center" vertical="distributed" textRotation="255" wrapText="1" indent="1"/>
      <protection locked="0"/>
    </xf>
    <xf numFmtId="49" fontId="8" fillId="0" borderId="3" xfId="1" applyNumberFormat="1" applyFont="1" applyBorder="1" applyAlignment="1" applyProtection="1">
      <alignment horizontal="center" vertical="distributed" textRotation="255" wrapText="1" indent="1"/>
      <protection locked="0"/>
    </xf>
    <xf numFmtId="49" fontId="8" fillId="0" borderId="0" xfId="1" applyNumberFormat="1" applyFont="1" applyBorder="1" applyAlignment="1" applyProtection="1">
      <alignment horizontal="center" vertical="distributed" textRotation="255" indent="1"/>
      <protection locked="0"/>
    </xf>
    <xf numFmtId="49" fontId="8" fillId="0" borderId="3" xfId="1" applyNumberFormat="1" applyFont="1" applyBorder="1" applyAlignment="1" applyProtection="1">
      <alignment horizontal="center" vertical="distributed" textRotation="255" indent="1"/>
      <protection locked="0"/>
    </xf>
    <xf numFmtId="49" fontId="8" fillId="0" borderId="1" xfId="1" applyNumberFormat="1" applyFont="1" applyFill="1" applyBorder="1" applyAlignment="1" applyProtection="1">
      <alignment horizontal="center" vertical="distributed" textRotation="255" indent="1"/>
      <protection locked="0"/>
    </xf>
    <xf numFmtId="49" fontId="8" fillId="0" borderId="0" xfId="1" applyNumberFormat="1" applyFont="1" applyFill="1" applyBorder="1" applyAlignment="1" applyProtection="1">
      <alignment horizontal="center" vertical="distributed" textRotation="255" indent="1"/>
      <protection locked="0"/>
    </xf>
    <xf numFmtId="49" fontId="8" fillId="0" borderId="3" xfId="1" applyNumberFormat="1" applyFont="1" applyFill="1" applyBorder="1" applyAlignment="1" applyProtection="1">
      <alignment horizontal="center" vertical="distributed" textRotation="255" indent="1"/>
      <protection locked="0"/>
    </xf>
    <xf numFmtId="49" fontId="32" fillId="0" borderId="1" xfId="1" applyNumberFormat="1" applyFont="1" applyFill="1" applyBorder="1" applyAlignment="1" applyProtection="1">
      <alignment horizontal="center" vertical="distributed" textRotation="255" wrapText="1" indent="1"/>
      <protection locked="0"/>
    </xf>
    <xf numFmtId="49" fontId="35" fillId="0" borderId="1" xfId="1" applyNumberFormat="1" applyFont="1" applyBorder="1" applyAlignment="1" applyProtection="1">
      <alignment horizontal="center" vertical="distributed" textRotation="255"/>
      <protection locked="0"/>
    </xf>
    <xf numFmtId="0" fontId="35" fillId="0" borderId="0" xfId="1" applyFont="1" applyBorder="1" applyAlignment="1">
      <alignment horizontal="center" vertical="distributed" textRotation="255"/>
    </xf>
    <xf numFmtId="0" fontId="35" fillId="0" borderId="3" xfId="1" applyFont="1" applyBorder="1" applyAlignment="1">
      <alignment horizontal="center" vertical="distributed" textRotation="255"/>
    </xf>
    <xf numFmtId="49" fontId="35" fillId="0" borderId="0" xfId="1" applyNumberFormat="1" applyFont="1" applyBorder="1" applyAlignment="1" applyProtection="1">
      <alignment horizontal="center" vertical="distributed" textRotation="255"/>
      <protection locked="0"/>
    </xf>
    <xf numFmtId="49" fontId="35" fillId="0" borderId="3" xfId="1" applyNumberFormat="1" applyFont="1" applyBorder="1" applyAlignment="1" applyProtection="1">
      <alignment horizontal="center" vertical="distributed" textRotation="255"/>
      <protection locked="0"/>
    </xf>
    <xf numFmtId="49" fontId="35" fillId="0" borderId="1" xfId="1" applyNumberFormat="1" applyFont="1" applyBorder="1" applyAlignment="1" applyProtection="1">
      <alignment horizontal="center" vertical="distributed" textRotation="255" wrapText="1"/>
      <protection locked="0"/>
    </xf>
    <xf numFmtId="49" fontId="35" fillId="0" borderId="0" xfId="1" applyNumberFormat="1" applyFont="1" applyBorder="1" applyAlignment="1" applyProtection="1">
      <alignment horizontal="center" vertical="distributed" textRotation="255" wrapText="1"/>
      <protection locked="0"/>
    </xf>
    <xf numFmtId="49" fontId="35" fillId="0" borderId="3" xfId="1" applyNumberFormat="1" applyFont="1" applyBorder="1" applyAlignment="1" applyProtection="1">
      <alignment horizontal="center" vertical="distributed" textRotation="255" wrapText="1"/>
      <protection locked="0"/>
    </xf>
    <xf numFmtId="49" fontId="8" fillId="0" borderId="1" xfId="1" applyNumberFormat="1" applyFont="1" applyFill="1" applyBorder="1" applyAlignment="1" applyProtection="1">
      <alignment horizontal="center" vertical="distributed" textRotation="255" wrapText="1" indent="1"/>
      <protection locked="0"/>
    </xf>
    <xf numFmtId="49" fontId="8" fillId="0" borderId="0" xfId="1" applyNumberFormat="1" applyFont="1" applyFill="1" applyBorder="1" applyAlignment="1" applyProtection="1">
      <alignment horizontal="center" vertical="distributed" textRotation="255" wrapText="1" indent="1"/>
      <protection locked="0"/>
    </xf>
    <xf numFmtId="49" fontId="8" fillId="0" borderId="3" xfId="1" applyNumberFormat="1" applyFont="1" applyFill="1" applyBorder="1" applyAlignment="1" applyProtection="1">
      <alignment horizontal="center" vertical="distributed" textRotation="255" wrapText="1" indent="1"/>
      <protection locked="0"/>
    </xf>
    <xf numFmtId="49" fontId="9" fillId="0" borderId="3" xfId="24" applyNumberFormat="1" applyFont="1" applyBorder="1" applyAlignment="1" applyProtection="1">
      <alignment horizontal="distributed" vertical="center" indent="1"/>
      <protection locked="0"/>
    </xf>
    <xf numFmtId="49" fontId="8" fillId="0" borderId="3" xfId="24" applyNumberFormat="1" applyFont="1" applyBorder="1" applyAlignment="1" applyProtection="1">
      <alignment horizontal="distributed" vertical="center" indent="1"/>
      <protection locked="0"/>
    </xf>
    <xf numFmtId="0" fontId="4" fillId="0" borderId="3" xfId="1" applyNumberFormat="1" applyFont="1" applyBorder="1" applyAlignment="1" applyProtection="1">
      <alignment horizontal="center" vertical="center"/>
      <protection locked="0"/>
    </xf>
    <xf numFmtId="49" fontId="9" fillId="0" borderId="0" xfId="24" applyNumberFormat="1" applyFont="1" applyBorder="1" applyAlignment="1" applyProtection="1">
      <alignment horizontal="distributed" vertical="center" indent="1"/>
      <protection locked="0"/>
    </xf>
    <xf numFmtId="49" fontId="8" fillId="0" borderId="0" xfId="24" applyNumberFormat="1" applyFont="1" applyBorder="1" applyAlignment="1" applyProtection="1">
      <alignment horizontal="distributed" vertical="center" indent="1"/>
      <protection locked="0"/>
    </xf>
    <xf numFmtId="0" fontId="32" fillId="0" borderId="12" xfId="23" applyFont="1" applyBorder="1" applyAlignment="1">
      <alignment horizontal="center" vertical="distributed" textRotation="255" indent="1"/>
    </xf>
    <xf numFmtId="0" fontId="32" fillId="0" borderId="12" xfId="23" applyFont="1" applyFill="1" applyBorder="1" applyAlignment="1">
      <alignment horizontal="center" vertical="distributed" textRotation="255" indent="1"/>
    </xf>
    <xf numFmtId="0" fontId="8" fillId="0" borderId="1" xfId="23" applyFont="1" applyBorder="1" applyAlignment="1">
      <alignment horizontal="center" vertical="center"/>
    </xf>
    <xf numFmtId="0" fontId="8" fillId="0" borderId="0" xfId="23" applyFont="1" applyBorder="1" applyAlignment="1">
      <alignment horizontal="center" vertical="center"/>
    </xf>
    <xf numFmtId="0" fontId="4" fillId="0" borderId="0" xfId="26" quotePrefix="1" applyFont="1" applyBorder="1" applyAlignment="1">
      <alignment horizontal="center" vertical="center"/>
    </xf>
    <xf numFmtId="0" fontId="11" fillId="0" borderId="0" xfId="20" applyFont="1" applyBorder="1" applyAlignment="1">
      <alignment horizontal="left" vertical="center" wrapText="1"/>
    </xf>
    <xf numFmtId="0" fontId="4" fillId="0" borderId="3" xfId="1" applyFont="1" applyBorder="1" applyAlignment="1">
      <alignment horizontal="center" vertical="center"/>
    </xf>
    <xf numFmtId="49" fontId="9" fillId="0" borderId="2" xfId="29" applyNumberFormat="1" applyFont="1" applyBorder="1" applyAlignment="1">
      <alignment horizontal="distributed" vertical="center" justifyLastLine="1"/>
    </xf>
    <xf numFmtId="49" fontId="8" fillId="0" borderId="2" xfId="29" applyNumberFormat="1" applyBorder="1" applyAlignment="1">
      <alignment horizontal="distributed" vertical="center" justifyLastLine="1"/>
    </xf>
    <xf numFmtId="0" fontId="12" fillId="0" borderId="1" xfId="29" quotePrefix="1" applyFont="1" applyBorder="1" applyAlignment="1">
      <alignment horizontal="left" vertical="center" wrapText="1"/>
    </xf>
    <xf numFmtId="49" fontId="11" fillId="0" borderId="0" xfId="29" quotePrefix="1" applyNumberFormat="1" applyFont="1" applyBorder="1" applyAlignment="1">
      <alignment vertical="center" wrapText="1"/>
    </xf>
    <xf numFmtId="49" fontId="4" fillId="0" borderId="0" xfId="29" applyNumberFormat="1" applyFont="1" applyBorder="1" applyAlignment="1">
      <alignment horizontal="center" vertical="center"/>
    </xf>
    <xf numFmtId="0" fontId="4" fillId="0" borderId="0" xfId="29" applyFont="1" applyBorder="1" applyAlignment="1">
      <alignment horizontal="center" vertical="center"/>
    </xf>
    <xf numFmtId="0" fontId="10" fillId="0" borderId="3" xfId="29" applyFont="1" applyBorder="1" applyAlignment="1">
      <alignment horizontal="right"/>
    </xf>
    <xf numFmtId="0" fontId="8" fillId="0" borderId="1" xfId="29" quotePrefix="1" applyBorder="1" applyAlignment="1">
      <alignment horizontal="center" vertical="center"/>
    </xf>
    <xf numFmtId="0" fontId="8" fillId="0" borderId="0" xfId="29" quotePrefix="1" applyBorder="1" applyAlignment="1">
      <alignment horizontal="center" vertical="center"/>
    </xf>
    <xf numFmtId="0" fontId="8" fillId="0" borderId="1" xfId="29" quotePrefix="1" applyBorder="1" applyAlignment="1">
      <alignment horizontal="center" vertical="center" wrapText="1"/>
    </xf>
    <xf numFmtId="0" fontId="30" fillId="0" borderId="0" xfId="30" applyFont="1" applyBorder="1" applyAlignment="1">
      <alignment horizontal="center" vertical="center" wrapText="1"/>
    </xf>
    <xf numFmtId="0" fontId="9" fillId="0" borderId="1" xfId="29" applyFont="1" applyBorder="1" applyAlignment="1">
      <alignment horizontal="center" vertical="center"/>
    </xf>
    <xf numFmtId="0" fontId="8" fillId="0" borderId="0" xfId="29" applyBorder="1" applyAlignment="1">
      <alignment horizontal="center" vertical="center"/>
    </xf>
    <xf numFmtId="0" fontId="8" fillId="0" borderId="3" xfId="29" applyBorder="1" applyAlignment="1">
      <alignment horizontal="center" vertical="center"/>
    </xf>
    <xf numFmtId="0" fontId="8" fillId="0" borderId="1" xfId="29" applyBorder="1" applyAlignment="1">
      <alignment horizontal="center" vertical="center"/>
    </xf>
    <xf numFmtId="0" fontId="8" fillId="0" borderId="2" xfId="29" applyBorder="1" applyAlignment="1">
      <alignment horizontal="center" vertical="center"/>
    </xf>
    <xf numFmtId="49" fontId="8" fillId="0" borderId="1" xfId="29" applyNumberFormat="1" applyBorder="1" applyAlignment="1">
      <alignment horizontal="center" vertical="center"/>
    </xf>
    <xf numFmtId="49" fontId="8" fillId="0" borderId="0" xfId="29" applyNumberFormat="1" applyBorder="1" applyAlignment="1">
      <alignment horizontal="center" vertical="center"/>
    </xf>
    <xf numFmtId="49" fontId="8" fillId="0" borderId="3" xfId="29" applyNumberFormat="1" applyBorder="1" applyAlignment="1">
      <alignment horizontal="center" vertical="center"/>
    </xf>
    <xf numFmtId="0" fontId="8" fillId="0" borderId="3" xfId="29" quotePrefix="1" applyBorder="1" applyAlignment="1">
      <alignment horizontal="center" vertical="center"/>
    </xf>
    <xf numFmtId="49" fontId="9" fillId="0" borderId="1" xfId="29" applyNumberFormat="1" applyFont="1" applyBorder="1" applyAlignment="1">
      <alignment horizontal="center" vertical="center"/>
    </xf>
    <xf numFmtId="0" fontId="8" fillId="0" borderId="2" xfId="4" applyFill="1" applyBorder="1" applyAlignment="1">
      <alignment horizontal="center" vertical="center"/>
    </xf>
    <xf numFmtId="0" fontId="11" fillId="0" borderId="0" xfId="3" quotePrefix="1" applyFont="1" applyAlignment="1">
      <alignment horizontal="left" vertical="top" wrapText="1"/>
    </xf>
    <xf numFmtId="0" fontId="57" fillId="0" borderId="2" xfId="3" applyFont="1" applyBorder="1" applyAlignment="1">
      <alignment horizontal="center" vertical="center"/>
    </xf>
    <xf numFmtId="0" fontId="8" fillId="0" borderId="2" xfId="4" applyBorder="1" applyAlignment="1">
      <alignment horizontal="center" vertical="center"/>
    </xf>
    <xf numFmtId="0" fontId="8" fillId="0" borderId="0" xfId="29" quotePrefix="1" applyFont="1" applyFill="1" applyBorder="1" applyAlignment="1">
      <alignment horizontal="right" vertical="center"/>
    </xf>
    <xf numFmtId="0" fontId="8" fillId="0" borderId="0" xfId="29" applyFont="1" applyFill="1" applyBorder="1" applyAlignment="1">
      <alignment horizontal="right" vertical="center"/>
    </xf>
    <xf numFmtId="0" fontId="8" fillId="0" borderId="3" xfId="29" applyFont="1" applyFill="1" applyBorder="1" applyAlignment="1">
      <alignment horizontal="right" vertical="center"/>
    </xf>
    <xf numFmtId="0" fontId="4" fillId="0" borderId="0" xfId="29" quotePrefix="1" applyFont="1" applyFill="1" applyBorder="1" applyAlignment="1">
      <alignment horizontal="center" vertical="center"/>
    </xf>
    <xf numFmtId="0" fontId="8" fillId="0" borderId="1" xfId="29" applyFont="1" applyFill="1" applyBorder="1" applyAlignment="1">
      <alignment horizontal="center" vertical="center"/>
    </xf>
    <xf numFmtId="0" fontId="8" fillId="0" borderId="0" xfId="29" applyFont="1" applyFill="1" applyBorder="1" applyAlignment="1">
      <alignment horizontal="center" vertical="center"/>
    </xf>
    <xf numFmtId="0" fontId="8" fillId="0" borderId="2" xfId="29" applyFont="1" applyFill="1" applyBorder="1" applyAlignment="1">
      <alignment horizontal="center" vertical="center" wrapText="1"/>
    </xf>
    <xf numFmtId="0" fontId="8" fillId="0" borderId="0" xfId="29" quotePrefix="1" applyFill="1" applyBorder="1" applyAlignment="1">
      <alignment horizontal="right" vertical="center"/>
    </xf>
    <xf numFmtId="0" fontId="8" fillId="0" borderId="3" xfId="29" quotePrefix="1" applyFill="1" applyBorder="1" applyAlignment="1">
      <alignment horizontal="right" vertical="center"/>
    </xf>
    <xf numFmtId="0" fontId="8" fillId="0" borderId="1" xfId="29" applyFill="1" applyBorder="1" applyAlignment="1">
      <alignment horizontal="center" vertical="center"/>
    </xf>
    <xf numFmtId="0" fontId="8" fillId="0" borderId="0" xfId="29" applyFill="1" applyBorder="1" applyAlignment="1">
      <alignment horizontal="center" vertical="center"/>
    </xf>
    <xf numFmtId="49" fontId="49" fillId="0" borderId="0" xfId="1" applyNumberFormat="1" applyFont="1" applyBorder="1" applyAlignment="1">
      <alignment horizontal="center" vertical="center" wrapText="1"/>
    </xf>
    <xf numFmtId="0" fontId="25" fillId="0" borderId="0" xfId="31" applyFont="1" applyBorder="1" applyAlignment="1">
      <alignment horizontal="center" vertical="center"/>
    </xf>
    <xf numFmtId="0" fontId="8" fillId="0" borderId="1" xfId="31" applyBorder="1" applyAlignment="1">
      <alignment horizontal="center" vertical="distributed"/>
    </xf>
    <xf numFmtId="0" fontId="8" fillId="0" borderId="0" xfId="31" applyBorder="1" applyAlignment="1">
      <alignment horizontal="center" vertical="distributed"/>
    </xf>
    <xf numFmtId="0" fontId="8" fillId="0" borderId="2" xfId="31" applyBorder="1" applyAlignment="1">
      <alignment horizontal="distributed" vertical="center" indent="3"/>
    </xf>
    <xf numFmtId="0" fontId="9" fillId="0" borderId="2" xfId="31" applyFont="1" applyBorder="1" applyAlignment="1">
      <alignment horizontal="distributed" vertical="center" indent="1"/>
    </xf>
    <xf numFmtId="0" fontId="8" fillId="0" borderId="2" xfId="31" applyBorder="1" applyAlignment="1">
      <alignment horizontal="distributed" vertical="center" indent="1"/>
    </xf>
    <xf numFmtId="0" fontId="8" fillId="0" borderId="1" xfId="31" applyBorder="1" applyAlignment="1">
      <alignment horizontal="center" vertical="distributed" textRotation="255" wrapText="1" indent="1"/>
    </xf>
    <xf numFmtId="0" fontId="8" fillId="0" borderId="0" xfId="31" applyBorder="1" applyAlignment="1">
      <alignment horizontal="center" vertical="distributed" textRotation="255" wrapText="1" indent="1"/>
    </xf>
    <xf numFmtId="0" fontId="8" fillId="0" borderId="3" xfId="31" applyBorder="1" applyAlignment="1">
      <alignment horizontal="center" vertical="distributed" textRotation="255" wrapText="1" indent="1"/>
    </xf>
    <xf numFmtId="0" fontId="8" fillId="0" borderId="0" xfId="20" quotePrefix="1" applyBorder="1" applyAlignment="1">
      <alignment horizontal="center" vertical="center"/>
    </xf>
    <xf numFmtId="0" fontId="8" fillId="0" borderId="3" xfId="20" quotePrefix="1" applyBorder="1" applyAlignment="1">
      <alignment horizontal="center" vertical="center"/>
    </xf>
    <xf numFmtId="0" fontId="9" fillId="0" borderId="1" xfId="1" applyFont="1" applyBorder="1" applyAlignment="1">
      <alignment horizontal="distributed" vertical="center" justifyLastLine="1"/>
    </xf>
    <xf numFmtId="0" fontId="8" fillId="0" borderId="3" xfId="1" applyFont="1" applyBorder="1" applyAlignment="1">
      <alignment horizontal="distributed" vertical="center" justifyLastLine="1"/>
    </xf>
    <xf numFmtId="0" fontId="8" fillId="0" borderId="0" xfId="20" quotePrefix="1" applyBorder="1" applyAlignment="1">
      <alignment horizontal="right" vertical="center"/>
    </xf>
    <xf numFmtId="0" fontId="8" fillId="0" borderId="3" xfId="20" quotePrefix="1" applyBorder="1" applyAlignment="1">
      <alignment horizontal="right" vertical="center"/>
    </xf>
    <xf numFmtId="0" fontId="9" fillId="0" borderId="1" xfId="1" applyFont="1" applyBorder="1" applyAlignment="1">
      <alignment horizontal="distributed" vertical="center" indent="3"/>
    </xf>
    <xf numFmtId="0" fontId="8" fillId="0" borderId="0" xfId="1" applyFont="1" applyBorder="1" applyAlignment="1">
      <alignment horizontal="distributed" vertical="center" indent="3"/>
    </xf>
    <xf numFmtId="0" fontId="8" fillId="0" borderId="3" xfId="1" applyFont="1" applyBorder="1" applyAlignment="1">
      <alignment horizontal="distributed" vertical="center" indent="3"/>
    </xf>
    <xf numFmtId="0" fontId="8" fillId="0" borderId="2" xfId="1" applyFont="1" applyBorder="1" applyAlignment="1">
      <alignment horizontal="distributed" vertical="center" indent="6"/>
    </xf>
    <xf numFmtId="0" fontId="8" fillId="0" borderId="2" xfId="1" applyFont="1" applyBorder="1" applyAlignment="1">
      <alignment horizontal="distributed" vertical="center" indent="4"/>
    </xf>
    <xf numFmtId="0" fontId="11" fillId="0" borderId="0" xfId="34" applyFont="1" applyBorder="1" applyAlignment="1">
      <alignment horizontal="left" vertical="center"/>
    </xf>
    <xf numFmtId="0" fontId="4" fillId="0" borderId="0" xfId="34" applyFont="1" applyBorder="1" applyAlignment="1">
      <alignment horizontal="center" vertical="center"/>
    </xf>
    <xf numFmtId="0" fontId="8" fillId="0" borderId="1" xfId="34" applyFont="1" applyBorder="1" applyAlignment="1">
      <alignment horizontal="center" vertical="center"/>
    </xf>
    <xf numFmtId="0" fontId="8" fillId="0" borderId="0" xfId="34" applyFont="1" applyBorder="1" applyAlignment="1">
      <alignment horizontal="center" vertical="center"/>
    </xf>
    <xf numFmtId="0" fontId="8" fillId="0" borderId="2" xfId="34" applyFont="1" applyBorder="1" applyAlignment="1">
      <alignment horizontal="distributed" vertical="center" indent="2"/>
    </xf>
    <xf numFmtId="0" fontId="9" fillId="0" borderId="2" xfId="34" applyFont="1" applyBorder="1" applyAlignment="1">
      <alignment horizontal="distributed" vertical="center" indent="2"/>
    </xf>
    <xf numFmtId="0" fontId="12" fillId="0" borderId="0" xfId="34" applyFont="1" applyBorder="1" applyAlignment="1">
      <alignment horizontal="left" vertical="center"/>
    </xf>
    <xf numFmtId="0" fontId="11" fillId="0" borderId="0" xfId="36" applyFont="1" applyBorder="1" applyAlignment="1">
      <alignment horizontal="left" vertical="center" wrapText="1"/>
    </xf>
    <xf numFmtId="0" fontId="26" fillId="0" borderId="1" xfId="37" applyFont="1" applyBorder="1" applyAlignment="1">
      <alignment horizontal="center" vertical="distributed" textRotation="255" wrapText="1" indent="1"/>
    </xf>
    <xf numFmtId="0" fontId="26" fillId="0" borderId="3" xfId="37" applyFont="1" applyBorder="1" applyAlignment="1">
      <alignment horizontal="center" vertical="distributed" textRotation="255" indent="1"/>
    </xf>
    <xf numFmtId="0" fontId="26" fillId="0" borderId="1" xfId="37" applyFont="1" applyBorder="1" applyAlignment="1">
      <alignment horizontal="center" vertical="distributed" textRotation="255" indent="1"/>
    </xf>
    <xf numFmtId="0" fontId="12" fillId="0" borderId="1" xfId="36" applyFont="1" applyBorder="1" applyAlignment="1">
      <alignment horizontal="left" vertical="center"/>
    </xf>
    <xf numFmtId="0" fontId="11" fillId="0" borderId="1" xfId="36" applyFont="1" applyBorder="1" applyAlignment="1">
      <alignment horizontal="left" vertical="center"/>
    </xf>
    <xf numFmtId="49" fontId="4" fillId="0" borderId="0" xfId="36" applyNumberFormat="1" applyFont="1" applyBorder="1" applyAlignment="1">
      <alignment horizontal="center" vertical="center"/>
    </xf>
    <xf numFmtId="0" fontId="26" fillId="0" borderId="1" xfId="36" applyFont="1" applyBorder="1" applyAlignment="1">
      <alignment horizontal="center" vertical="center"/>
    </xf>
    <xf numFmtId="0" fontId="26" fillId="0" borderId="0" xfId="36" applyFont="1" applyBorder="1" applyAlignment="1">
      <alignment horizontal="center" vertical="center"/>
    </xf>
    <xf numFmtId="49" fontId="26" fillId="0" borderId="1" xfId="37" applyNumberFormat="1" applyFont="1" applyBorder="1" applyAlignment="1">
      <alignment horizontal="center" vertical="distributed" textRotation="255" indent="1"/>
    </xf>
    <xf numFmtId="49" fontId="26" fillId="0" borderId="0" xfId="37" applyNumberFormat="1" applyFont="1" applyBorder="1" applyAlignment="1">
      <alignment horizontal="center" vertical="distributed" textRotation="255" indent="1"/>
    </xf>
    <xf numFmtId="49" fontId="26" fillId="0" borderId="3" xfId="37" applyNumberFormat="1" applyFont="1" applyBorder="1" applyAlignment="1">
      <alignment horizontal="center" vertical="distributed" textRotation="255" indent="1"/>
    </xf>
    <xf numFmtId="0" fontId="26" fillId="0" borderId="0" xfId="37" applyFont="1" applyBorder="1" applyAlignment="1">
      <alignment horizontal="center" vertical="distributed" textRotation="255" indent="1"/>
    </xf>
    <xf numFmtId="49" fontId="53" fillId="0" borderId="2" xfId="37" applyNumberFormat="1" applyFont="1" applyBorder="1" applyAlignment="1">
      <alignment horizontal="distributed" vertical="center" indent="4"/>
    </xf>
    <xf numFmtId="0" fontId="66" fillId="0" borderId="1" xfId="38" applyFont="1" applyBorder="1" applyAlignment="1">
      <alignment horizontal="left" wrapText="1"/>
    </xf>
    <xf numFmtId="0" fontId="63" fillId="0" borderId="0" xfId="38" applyFont="1" applyBorder="1" applyAlignment="1">
      <alignment horizontal="center" vertical="center"/>
    </xf>
    <xf numFmtId="0" fontId="17" fillId="0" borderId="1" xfId="38" applyFont="1" applyBorder="1" applyAlignment="1">
      <alignment horizontal="center" vertical="center"/>
    </xf>
    <xf numFmtId="0" fontId="17" fillId="0" borderId="0" xfId="38" applyFont="1" applyBorder="1" applyAlignment="1">
      <alignment horizontal="center" vertical="center"/>
    </xf>
    <xf numFmtId="0" fontId="17" fillId="0" borderId="1" xfId="38" applyFont="1" applyBorder="1" applyAlignment="1">
      <alignment horizontal="center" vertical="distributed" textRotation="255" indent="1"/>
    </xf>
    <xf numFmtId="0" fontId="17" fillId="0" borderId="0" xfId="38" applyFont="1" applyBorder="1" applyAlignment="1">
      <alignment horizontal="center" vertical="distributed" textRotation="255" indent="1"/>
    </xf>
    <xf numFmtId="0" fontId="17" fillId="0" borderId="3" xfId="38" applyFont="1" applyBorder="1" applyAlignment="1">
      <alignment horizontal="center" vertical="distributed" textRotation="255" indent="1"/>
    </xf>
    <xf numFmtId="0" fontId="20" fillId="0" borderId="1" xfId="38" applyFont="1" applyBorder="1" applyAlignment="1">
      <alignment horizontal="center" vertical="distributed" textRotation="255" wrapText="1" indent="1"/>
    </xf>
    <xf numFmtId="0" fontId="17" fillId="0" borderId="0" xfId="1" applyFont="1" applyBorder="1" applyAlignment="1">
      <alignment horizontal="center" vertical="distributed" textRotation="255" indent="1"/>
    </xf>
    <xf numFmtId="0" fontId="17" fillId="0" borderId="3" xfId="1" applyFont="1" applyBorder="1" applyAlignment="1">
      <alignment horizontal="center" vertical="distributed" textRotation="255" indent="1"/>
    </xf>
    <xf numFmtId="0" fontId="63" fillId="0" borderId="0" xfId="1" applyFont="1" applyBorder="1" applyAlignment="1">
      <alignment horizontal="center" vertical="center"/>
    </xf>
    <xf numFmtId="0" fontId="17" fillId="0" borderId="1" xfId="1" applyFont="1" applyBorder="1" applyAlignment="1">
      <alignment horizontal="center" vertical="center"/>
    </xf>
    <xf numFmtId="0" fontId="17" fillId="0" borderId="0" xfId="1" applyFont="1" applyBorder="1" applyAlignment="1">
      <alignment horizontal="center" vertical="center"/>
    </xf>
    <xf numFmtId="49" fontId="20" fillId="0" borderId="1" xfId="1" applyNumberFormat="1" applyFont="1" applyBorder="1" applyAlignment="1">
      <alignment horizontal="distributed" vertical="center" indent="2"/>
    </xf>
    <xf numFmtId="49" fontId="17" fillId="0" borderId="3" xfId="1" applyNumberFormat="1" applyFont="1" applyBorder="1" applyAlignment="1">
      <alignment horizontal="distributed" vertical="center" indent="2"/>
    </xf>
    <xf numFmtId="49" fontId="17" fillId="0" borderId="1" xfId="1" applyNumberFormat="1" applyFont="1" applyBorder="1" applyAlignment="1">
      <alignment horizontal="distributed" vertical="center" indent="2"/>
    </xf>
    <xf numFmtId="0" fontId="20" fillId="0" borderId="2" xfId="1" applyFont="1" applyBorder="1" applyAlignment="1">
      <alignment horizontal="distributed" vertical="center" indent="2"/>
    </xf>
    <xf numFmtId="0" fontId="8" fillId="0" borderId="0" xfId="20" quotePrefix="1" applyFont="1" applyBorder="1" applyAlignment="1">
      <alignment horizontal="center" vertical="center"/>
    </xf>
    <xf numFmtId="0" fontId="8" fillId="0" borderId="3" xfId="20" quotePrefix="1" applyFont="1" applyBorder="1" applyAlignment="1">
      <alignment horizontal="center" vertical="center"/>
    </xf>
    <xf numFmtId="0" fontId="12" fillId="0" borderId="0" xfId="39" applyFont="1" applyBorder="1" applyAlignment="1">
      <alignment horizontal="left" vertical="center" wrapText="1"/>
    </xf>
    <xf numFmtId="49" fontId="8" fillId="0" borderId="1" xfId="1" quotePrefix="1" applyNumberFormat="1" applyFont="1" applyBorder="1" applyAlignment="1">
      <alignment horizontal="center" vertical="center"/>
    </xf>
    <xf numFmtId="49" fontId="8" fillId="0" borderId="3" xfId="1" quotePrefix="1" applyNumberFormat="1" applyFont="1" applyBorder="1" applyAlignment="1">
      <alignment horizontal="center" vertical="center"/>
    </xf>
    <xf numFmtId="49" fontId="41" fillId="0" borderId="0" xfId="1" applyNumberFormat="1" applyFont="1" applyBorder="1" applyAlignment="1" applyProtection="1">
      <alignment horizontal="right" vertical="center"/>
      <protection locked="0"/>
    </xf>
    <xf numFmtId="195" fontId="8" fillId="0" borderId="0" xfId="1" quotePrefix="1" applyNumberFormat="1" applyFont="1" applyBorder="1" applyAlignment="1">
      <alignment horizontal="center" vertical="center"/>
    </xf>
    <xf numFmtId="195" fontId="8" fillId="0" borderId="3" xfId="1" quotePrefix="1" applyNumberFormat="1" applyFont="1" applyBorder="1" applyAlignment="1">
      <alignment horizontal="center" vertical="center"/>
    </xf>
    <xf numFmtId="0" fontId="8" fillId="0" borderId="1" xfId="42" applyFont="1" applyBorder="1" applyAlignment="1">
      <alignment horizontal="center" vertical="distributed" textRotation="255" indent="1"/>
    </xf>
    <xf numFmtId="0" fontId="8" fillId="0" borderId="0" xfId="42" applyFont="1" applyBorder="1" applyAlignment="1">
      <alignment horizontal="center" vertical="distributed" textRotation="255" indent="1"/>
    </xf>
    <xf numFmtId="0" fontId="8" fillId="0" borderId="3" xfId="42" applyFont="1" applyBorder="1" applyAlignment="1">
      <alignment horizontal="center" vertical="distributed" textRotation="255" indent="1"/>
    </xf>
    <xf numFmtId="0" fontId="8" fillId="0" borderId="8" xfId="41" applyFont="1" applyBorder="1" applyAlignment="1">
      <alignment horizontal="center" vertical="distributed" textRotation="255" wrapText="1" indent="1"/>
    </xf>
    <xf numFmtId="0" fontId="8" fillId="0" borderId="10" xfId="41" applyFont="1" applyBorder="1" applyAlignment="1">
      <alignment horizontal="center" vertical="distributed" textRotation="255" wrapText="1" indent="1"/>
    </xf>
    <xf numFmtId="0" fontId="8" fillId="0" borderId="13" xfId="41" applyFont="1" applyBorder="1" applyAlignment="1">
      <alignment horizontal="center" vertical="distributed" textRotation="255" wrapText="1" indent="1"/>
    </xf>
    <xf numFmtId="0" fontId="8" fillId="0" borderId="1" xfId="41" applyFont="1" applyBorder="1" applyAlignment="1">
      <alignment horizontal="center" vertical="center"/>
    </xf>
    <xf numFmtId="0" fontId="8" fillId="0" borderId="0" xfId="41" applyFont="1" applyBorder="1" applyAlignment="1">
      <alignment horizontal="center" vertical="center"/>
    </xf>
    <xf numFmtId="0" fontId="8" fillId="0" borderId="1" xfId="41" applyFont="1" applyBorder="1" applyAlignment="1">
      <alignment horizontal="center" vertical="distributed" textRotation="255" indent="1"/>
    </xf>
    <xf numFmtId="0" fontId="8" fillId="0" borderId="0" xfId="41" applyFont="1" applyBorder="1" applyAlignment="1">
      <alignment horizontal="center" vertical="distributed" textRotation="255" indent="1"/>
    </xf>
    <xf numFmtId="0" fontId="8" fillId="0" borderId="3" xfId="41" applyFont="1" applyBorder="1" applyAlignment="1">
      <alignment horizontal="center" vertical="distributed" textRotation="255" indent="1"/>
    </xf>
    <xf numFmtId="0" fontId="11" fillId="0" borderId="1" xfId="41" applyFont="1" applyBorder="1" applyAlignment="1">
      <alignment horizontal="center" vertical="distributed" textRotation="255" wrapText="1" indent="1"/>
    </xf>
    <xf numFmtId="0" fontId="11" fillId="0" borderId="0" xfId="41" applyFont="1" applyBorder="1" applyAlignment="1">
      <alignment horizontal="center" vertical="distributed" textRotation="255" indent="1"/>
    </xf>
    <xf numFmtId="0" fontId="11" fillId="0" borderId="3" xfId="41" applyFont="1" applyBorder="1" applyAlignment="1">
      <alignment horizontal="center" vertical="distributed" textRotation="255" indent="1"/>
    </xf>
    <xf numFmtId="0" fontId="8" fillId="0" borderId="1" xfId="41" applyFont="1" applyBorder="1" applyAlignment="1">
      <alignment horizontal="center" vertical="distributed" textRotation="255" wrapText="1" indent="1"/>
    </xf>
    <xf numFmtId="49" fontId="12" fillId="0" borderId="0" xfId="41" applyNumberFormat="1" applyFont="1" applyBorder="1" applyAlignment="1">
      <alignment horizontal="left" vertical="center" wrapText="1"/>
    </xf>
    <xf numFmtId="0" fontId="4" fillId="0" borderId="0" xfId="41" applyFont="1" applyBorder="1" applyAlignment="1">
      <alignment horizontal="center" vertical="center"/>
    </xf>
    <xf numFmtId="192" fontId="11" fillId="0" borderId="3" xfId="41" applyNumberFormat="1" applyFont="1" applyBorder="1" applyAlignment="1">
      <alignment horizontal="center"/>
    </xf>
    <xf numFmtId="0" fontId="26" fillId="0" borderId="1" xfId="41" applyFont="1" applyBorder="1" applyAlignment="1">
      <alignment horizontal="center" vertical="center"/>
    </xf>
    <xf numFmtId="0" fontId="26" fillId="0" borderId="0" xfId="41" applyFont="1" applyBorder="1" applyAlignment="1">
      <alignment horizontal="center" vertical="center"/>
    </xf>
    <xf numFmtId="0" fontId="8" fillId="0" borderId="1" xfId="41" applyFont="1" applyBorder="1" applyAlignment="1">
      <alignment horizontal="distributed" vertical="center"/>
    </xf>
    <xf numFmtId="0" fontId="8" fillId="0" borderId="3" xfId="41" applyFont="1" applyBorder="1" applyAlignment="1">
      <alignment horizontal="distributed" vertical="center"/>
    </xf>
    <xf numFmtId="0" fontId="8" fillId="0" borderId="0" xfId="41" applyFont="1" applyBorder="1" applyAlignment="1">
      <alignment horizontal="center" vertical="distributed" textRotation="255" wrapText="1" indent="1"/>
    </xf>
    <xf numFmtId="0" fontId="8" fillId="0" borderId="3" xfId="41" applyFont="1" applyBorder="1" applyAlignment="1">
      <alignment horizontal="center" vertical="distributed" textRotation="255" wrapText="1" indent="1"/>
    </xf>
    <xf numFmtId="0" fontId="8" fillId="0" borderId="1" xfId="41" applyFont="1" applyBorder="1" applyAlignment="1">
      <alignment horizontal="distributed" vertical="center" wrapText="1"/>
    </xf>
    <xf numFmtId="192" fontId="8" fillId="0" borderId="1" xfId="41" applyNumberFormat="1" applyFont="1" applyBorder="1" applyAlignment="1">
      <alignment horizontal="center" vertical="distributed" textRotation="255" indent="1"/>
    </xf>
    <xf numFmtId="192" fontId="8" fillId="0" borderId="0" xfId="41" applyNumberFormat="1" applyFont="1" applyBorder="1" applyAlignment="1">
      <alignment horizontal="center" vertical="distributed" textRotation="255" indent="1"/>
    </xf>
    <xf numFmtId="192" fontId="8" fillId="0" borderId="3" xfId="41" applyNumberFormat="1" applyFont="1" applyBorder="1" applyAlignment="1">
      <alignment horizontal="center" vertical="distributed" textRotation="255" indent="1"/>
    </xf>
    <xf numFmtId="197" fontId="8" fillId="0" borderId="2" xfId="43" applyNumberFormat="1" applyBorder="1" applyAlignment="1">
      <alignment horizontal="center" vertical="center"/>
    </xf>
    <xf numFmtId="0" fontId="4" fillId="0" borderId="0" xfId="43" applyFont="1" applyBorder="1" applyAlignment="1">
      <alignment horizontal="center" vertical="top"/>
    </xf>
    <xf numFmtId="0" fontId="9" fillId="0" borderId="1" xfId="43" applyFont="1" applyBorder="1" applyAlignment="1">
      <alignment horizontal="center" vertical="center" wrapText="1"/>
    </xf>
    <xf numFmtId="0" fontId="8" fillId="0" borderId="0" xfId="43" applyBorder="1"/>
    <xf numFmtId="0" fontId="8" fillId="0" borderId="1" xfId="43" applyBorder="1" applyAlignment="1">
      <alignment horizontal="center" vertical="center" wrapText="1"/>
    </xf>
    <xf numFmtId="0" fontId="4" fillId="0" borderId="3" xfId="43" applyFont="1" applyBorder="1" applyAlignment="1">
      <alignment horizontal="center" vertical="center"/>
    </xf>
    <xf numFmtId="0" fontId="8" fillId="0" borderId="0" xfId="43" applyBorder="1" applyAlignment="1">
      <alignment horizontal="center" vertical="center" wrapText="1"/>
    </xf>
    <xf numFmtId="0" fontId="9" fillId="0" borderId="2" xfId="43" applyFont="1" applyBorder="1" applyAlignment="1">
      <alignment horizontal="center" vertical="distributed" textRotation="255" indent="1"/>
    </xf>
    <xf numFmtId="0" fontId="8" fillId="0" borderId="2" xfId="43" applyBorder="1" applyAlignment="1">
      <alignment horizontal="center" vertical="center" textRotation="255"/>
    </xf>
    <xf numFmtId="0" fontId="8" fillId="0" borderId="2" xfId="43" applyBorder="1" applyAlignment="1">
      <alignment horizontal="center" vertical="distributed" textRotation="255" indent="1"/>
    </xf>
    <xf numFmtId="0" fontId="8" fillId="0" borderId="3" xfId="1" applyFont="1" applyBorder="1" applyAlignment="1">
      <alignment horizontal="center" vertical="center"/>
    </xf>
    <xf numFmtId="0" fontId="4" fillId="0" borderId="0" xfId="43" applyFont="1" applyBorder="1" applyAlignment="1">
      <alignment horizontal="center" vertical="center"/>
    </xf>
    <xf numFmtId="0" fontId="8" fillId="0" borderId="1" xfId="43" applyBorder="1" applyAlignment="1">
      <alignment horizontal="center" vertical="center"/>
    </xf>
    <xf numFmtId="0" fontId="12" fillId="0" borderId="1" xfId="43" applyFont="1" applyBorder="1" applyAlignment="1">
      <alignment horizontal="left" vertical="center"/>
    </xf>
    <xf numFmtId="0" fontId="12" fillId="0" borderId="0" xfId="43" applyFont="1" applyBorder="1" applyAlignment="1">
      <alignment horizontal="left" vertical="top" wrapText="1"/>
    </xf>
    <xf numFmtId="44" fontId="41" fillId="0" borderId="3" xfId="43" applyNumberFormat="1" applyFont="1" applyBorder="1" applyAlignment="1">
      <alignment horizontal="right" vertical="center"/>
    </xf>
    <xf numFmtId="0" fontId="8" fillId="0" borderId="2" xfId="43" applyBorder="1" applyAlignment="1">
      <alignment horizontal="center" vertical="center" wrapText="1"/>
    </xf>
    <xf numFmtId="0" fontId="10" fillId="0" borderId="0" xfId="54" applyFont="1" applyBorder="1" applyAlignment="1">
      <alignment horizontal="left" vertical="center" wrapText="1"/>
    </xf>
    <xf numFmtId="201" fontId="4" fillId="0" borderId="0" xfId="43" applyNumberFormat="1" applyFont="1" applyBorder="1" applyAlignment="1">
      <alignment horizontal="center" vertical="center"/>
    </xf>
    <xf numFmtId="44" fontId="41" fillId="0" borderId="0" xfId="43" applyNumberFormat="1" applyFont="1" applyBorder="1" applyAlignment="1">
      <alignment horizontal="right" vertical="center"/>
    </xf>
    <xf numFmtId="0" fontId="8" fillId="0" borderId="1" xfId="47" applyBorder="1" applyAlignment="1">
      <alignment horizontal="center" vertical="center"/>
    </xf>
    <xf numFmtId="0" fontId="8" fillId="0" borderId="0" xfId="47" applyBorder="1" applyAlignment="1">
      <alignment horizontal="center" vertical="center"/>
    </xf>
    <xf numFmtId="0" fontId="8" fillId="0" borderId="2" xfId="48" quotePrefix="1" applyFont="1" applyBorder="1" applyAlignment="1">
      <alignment horizontal="center" vertical="center"/>
    </xf>
    <xf numFmtId="0" fontId="8" fillId="0" borderId="2" xfId="48" applyFont="1" applyBorder="1" applyAlignment="1">
      <alignment horizontal="center" vertical="center"/>
    </xf>
    <xf numFmtId="0" fontId="10" fillId="0" borderId="0" xfId="54" applyFont="1" applyBorder="1" applyAlignment="1">
      <alignment horizontal="left" vertical="top" wrapText="1"/>
    </xf>
    <xf numFmtId="0" fontId="9" fillId="0" borderId="1" xfId="41" applyFont="1" applyFill="1" applyBorder="1" applyAlignment="1">
      <alignment horizontal="center" vertical="distributed" textRotation="255" wrapText="1" indent="1"/>
    </xf>
    <xf numFmtId="0" fontId="9" fillId="0" borderId="0" xfId="41" applyFont="1" applyFill="1" applyBorder="1" applyAlignment="1">
      <alignment horizontal="center" vertical="distributed" textRotation="255" wrapText="1" indent="1"/>
    </xf>
    <xf numFmtId="0" fontId="9" fillId="0" borderId="3" xfId="41" applyFont="1" applyFill="1" applyBorder="1" applyAlignment="1">
      <alignment horizontal="center" vertical="distributed" textRotation="255" wrapText="1" indent="1"/>
    </xf>
    <xf numFmtId="0" fontId="11" fillId="0" borderId="0" xfId="41" applyFont="1" applyFill="1" applyBorder="1" applyAlignment="1">
      <alignment horizontal="left" vertical="center" wrapText="1"/>
    </xf>
    <xf numFmtId="0" fontId="9" fillId="0" borderId="8" xfId="41" applyFont="1" applyFill="1" applyBorder="1" applyAlignment="1">
      <alignment horizontal="center" vertical="distributed" textRotation="255" wrapText="1" indent="1"/>
    </xf>
    <xf numFmtId="0" fontId="9" fillId="0" borderId="10" xfId="41" applyFont="1" applyFill="1" applyBorder="1" applyAlignment="1">
      <alignment horizontal="center" vertical="distributed" textRotation="255" wrapText="1" indent="1"/>
    </xf>
    <xf numFmtId="0" fontId="9" fillId="0" borderId="13" xfId="41" applyFont="1" applyFill="1" applyBorder="1" applyAlignment="1">
      <alignment horizontal="center" vertical="distributed" textRotation="255" wrapText="1" indent="1"/>
    </xf>
    <xf numFmtId="0" fontId="11" fillId="0" borderId="0" xfId="41" applyFont="1" applyFill="1" applyBorder="1" applyAlignment="1">
      <alignment horizontal="left" vertical="center"/>
    </xf>
    <xf numFmtId="0" fontId="8" fillId="0" borderId="1" xfId="41" applyFont="1" applyFill="1" applyBorder="1" applyAlignment="1">
      <alignment horizontal="center" vertical="center"/>
    </xf>
    <xf numFmtId="0" fontId="8" fillId="0" borderId="0" xfId="41" applyFont="1" applyFill="1" applyBorder="1" applyAlignment="1">
      <alignment horizontal="center" vertical="center"/>
    </xf>
    <xf numFmtId="0" fontId="9" fillId="0" borderId="2" xfId="41" applyFont="1" applyFill="1" applyBorder="1" applyAlignment="1">
      <alignment horizontal="distributed" vertical="center" indent="4"/>
    </xf>
    <xf numFmtId="0" fontId="8" fillId="0" borderId="2" xfId="41" applyFont="1" applyFill="1" applyBorder="1" applyAlignment="1">
      <alignment horizontal="distributed" vertical="center" indent="4"/>
    </xf>
    <xf numFmtId="0" fontId="8" fillId="0" borderId="1" xfId="41" applyFont="1" applyFill="1" applyBorder="1" applyAlignment="1">
      <alignment horizontal="center" vertical="distributed" textRotation="255" wrapText="1" indent="1"/>
    </xf>
    <xf numFmtId="0" fontId="8" fillId="0" borderId="0" xfId="41" applyFont="1" applyFill="1" applyBorder="1" applyAlignment="1">
      <alignment horizontal="center" vertical="distributed" textRotation="255" wrapText="1" indent="1"/>
    </xf>
    <xf numFmtId="0" fontId="8" fillId="0" borderId="3" xfId="41" applyFont="1" applyFill="1" applyBorder="1" applyAlignment="1">
      <alignment horizontal="center" vertical="distributed" textRotation="255" wrapText="1" indent="1"/>
    </xf>
    <xf numFmtId="0" fontId="32" fillId="0" borderId="2" xfId="41" applyFont="1" applyFill="1" applyBorder="1" applyAlignment="1">
      <alignment horizontal="distributed" vertical="center" indent="4"/>
    </xf>
    <xf numFmtId="0" fontId="4" fillId="0" borderId="0" xfId="43" applyFont="1" applyFill="1" applyBorder="1" applyAlignment="1">
      <alignment horizontal="center" vertical="top"/>
    </xf>
    <xf numFmtId="0" fontId="8" fillId="0" borderId="0" xfId="56" applyFont="1" applyBorder="1" applyAlignment="1">
      <alignment horizontal="center" vertical="center"/>
    </xf>
    <xf numFmtId="203" fontId="10" fillId="0" borderId="0" xfId="55" applyNumberFormat="1" applyFont="1" applyBorder="1" applyAlignment="1">
      <alignment horizontal="right" vertical="center"/>
    </xf>
    <xf numFmtId="0" fontId="8" fillId="0" borderId="3" xfId="56" applyFont="1" applyBorder="1" applyAlignment="1">
      <alignment horizontal="center" vertical="center"/>
    </xf>
    <xf numFmtId="203" fontId="10" fillId="0" borderId="3" xfId="55" applyNumberFormat="1" applyFont="1" applyBorder="1" applyAlignment="1">
      <alignment horizontal="right" vertical="center"/>
    </xf>
    <xf numFmtId="203" fontId="10" fillId="0" borderId="1" xfId="55" applyNumberFormat="1" applyFont="1" applyBorder="1" applyAlignment="1">
      <alignment horizontal="right" vertical="center"/>
    </xf>
    <xf numFmtId="0" fontId="26" fillId="0" borderId="0" xfId="43" applyFont="1" applyBorder="1" applyAlignment="1">
      <alignment horizontal="center" vertical="center"/>
    </xf>
    <xf numFmtId="0" fontId="26" fillId="0" borderId="0" xfId="56" applyFont="1" applyBorder="1" applyAlignment="1">
      <alignment horizontal="center" vertical="center"/>
    </xf>
    <xf numFmtId="0" fontId="8" fillId="0" borderId="0" xfId="43" applyBorder="1" applyAlignment="1">
      <alignment horizontal="center" vertical="center"/>
    </xf>
    <xf numFmtId="0" fontId="8" fillId="0" borderId="3" xfId="43" applyBorder="1" applyAlignment="1">
      <alignment horizontal="center" vertical="center"/>
    </xf>
    <xf numFmtId="0" fontId="9" fillId="0" borderId="2" xfId="43" applyFont="1" applyBorder="1" applyAlignment="1">
      <alignment horizontal="center" vertical="center"/>
    </xf>
    <xf numFmtId="0" fontId="8" fillId="0" borderId="2" xfId="43" applyBorder="1" applyAlignment="1">
      <alignment horizontal="center" vertical="center"/>
    </xf>
    <xf numFmtId="205" fontId="32" fillId="0" borderId="2" xfId="55" applyNumberFormat="1" applyFont="1" applyBorder="1" applyAlignment="1">
      <alignment horizontal="center" vertical="center" wrapText="1"/>
    </xf>
    <xf numFmtId="205" fontId="32" fillId="0" borderId="8" xfId="55" applyNumberFormat="1" applyFont="1" applyBorder="1" applyAlignment="1">
      <alignment horizontal="center" vertical="center" textRotation="255" wrapText="1"/>
    </xf>
    <xf numFmtId="205" fontId="32" fillId="0" borderId="10" xfId="55" applyNumberFormat="1" applyFont="1" applyBorder="1" applyAlignment="1">
      <alignment horizontal="center" vertical="center" textRotation="255" wrapText="1"/>
    </xf>
    <xf numFmtId="205" fontId="32" fillId="0" borderId="13" xfId="55" applyNumberFormat="1" applyFont="1" applyBorder="1" applyAlignment="1">
      <alignment horizontal="center" vertical="center" textRotation="255" wrapText="1"/>
    </xf>
    <xf numFmtId="205" fontId="32" fillId="0" borderId="1" xfId="55" applyNumberFormat="1" applyFont="1" applyBorder="1" applyAlignment="1">
      <alignment horizontal="left" vertical="center" wrapText="1"/>
    </xf>
    <xf numFmtId="205" fontId="32" fillId="0" borderId="1" xfId="55" applyNumberFormat="1" applyFont="1" applyBorder="1" applyAlignment="1">
      <alignment horizontal="center" vertical="center" wrapText="1"/>
    </xf>
    <xf numFmtId="205" fontId="32" fillId="0" borderId="3" xfId="55" applyNumberFormat="1" applyFont="1" applyBorder="1" applyAlignment="1">
      <alignment horizontal="center" vertical="center" wrapText="1"/>
    </xf>
    <xf numFmtId="0" fontId="11" fillId="0" borderId="1" xfId="57" applyFont="1" applyBorder="1" applyAlignment="1">
      <alignment horizontal="left" vertical="center"/>
    </xf>
    <xf numFmtId="0" fontId="11" fillId="0" borderId="0" xfId="61" applyFont="1" applyBorder="1" applyAlignment="1">
      <alignment horizontal="left" vertical="top" wrapText="1"/>
    </xf>
    <xf numFmtId="0" fontId="4" fillId="0" borderId="0" xfId="57" applyFont="1" applyBorder="1" applyAlignment="1">
      <alignment horizontal="center" vertical="center"/>
    </xf>
    <xf numFmtId="0" fontId="8" fillId="0" borderId="0" xfId="58" applyNumberFormat="1" applyFont="1" applyBorder="1" applyAlignment="1">
      <alignment horizontal="center" vertical="center" wrapText="1"/>
    </xf>
    <xf numFmtId="0" fontId="8" fillId="0" borderId="1" xfId="57" applyFont="1" applyBorder="1" applyAlignment="1">
      <alignment horizontal="center" vertical="distributed" textRotation="255"/>
    </xf>
    <xf numFmtId="0" fontId="8" fillId="0" borderId="0" xfId="57" applyFont="1" applyBorder="1" applyAlignment="1">
      <alignment horizontal="center" vertical="distributed" textRotation="255"/>
    </xf>
    <xf numFmtId="0" fontId="8" fillId="0" borderId="3" xfId="57" applyFont="1" applyBorder="1" applyAlignment="1">
      <alignment horizontal="center" vertical="distributed" textRotation="255"/>
    </xf>
    <xf numFmtId="0" fontId="8" fillId="0" borderId="1" xfId="57" applyFont="1" applyBorder="1" applyAlignment="1">
      <alignment horizontal="distributed" vertical="distributed" textRotation="255" indent="1"/>
    </xf>
    <xf numFmtId="0" fontId="8" fillId="0" borderId="3" xfId="60" applyFont="1" applyBorder="1" applyAlignment="1">
      <alignment horizontal="distributed" vertical="distributed" textRotation="255" indent="1"/>
    </xf>
    <xf numFmtId="0" fontId="8" fillId="0" borderId="2" xfId="60" applyFont="1" applyBorder="1" applyAlignment="1">
      <alignment horizontal="distributed" vertical="center" indent="5"/>
    </xf>
    <xf numFmtId="0" fontId="11" fillId="0" borderId="0" xfId="62" applyFont="1" applyBorder="1"/>
    <xf numFmtId="0" fontId="8" fillId="0" borderId="0" xfId="62" applyBorder="1"/>
    <xf numFmtId="0" fontId="9" fillId="0" borderId="2" xfId="62" applyFont="1" applyBorder="1" applyAlignment="1">
      <alignment horizontal="distributed" vertical="center" indent="2"/>
    </xf>
    <xf numFmtId="0" fontId="8" fillId="0" borderId="2" xfId="62" applyBorder="1" applyAlignment="1">
      <alignment horizontal="distributed" vertical="center" indent="2"/>
    </xf>
    <xf numFmtId="0" fontId="8" fillId="0" borderId="2" xfId="62" applyBorder="1" applyAlignment="1">
      <alignment horizontal="center" vertical="distributed" textRotation="255"/>
    </xf>
    <xf numFmtId="0" fontId="12" fillId="0" borderId="0" xfId="62" applyFont="1" applyBorder="1"/>
    <xf numFmtId="0" fontId="4" fillId="0" borderId="0" xfId="62" applyFont="1" applyBorder="1" applyAlignment="1">
      <alignment horizontal="center" vertical="center"/>
    </xf>
    <xf numFmtId="0" fontId="8" fillId="0" borderId="1" xfId="62" applyBorder="1" applyAlignment="1">
      <alignment horizontal="center" vertical="distributed"/>
    </xf>
    <xf numFmtId="0" fontId="8" fillId="0" borderId="0" xfId="62" applyBorder="1" applyAlignment="1">
      <alignment horizontal="center" vertical="distributed"/>
    </xf>
    <xf numFmtId="0" fontId="8" fillId="0" borderId="1" xfId="62" applyBorder="1" applyAlignment="1">
      <alignment horizontal="center" vertical="distributed" textRotation="255" indent="2"/>
    </xf>
    <xf numFmtId="0" fontId="8" fillId="0" borderId="0" xfId="62" applyBorder="1" applyAlignment="1">
      <alignment horizontal="center" vertical="distributed" textRotation="255" indent="2"/>
    </xf>
    <xf numFmtId="0" fontId="8" fillId="0" borderId="3" xfId="62" applyBorder="1" applyAlignment="1">
      <alignment horizontal="center" vertical="distributed" textRotation="255" indent="2"/>
    </xf>
    <xf numFmtId="0" fontId="26" fillId="0" borderId="2" xfId="62" applyFont="1" applyBorder="1" applyAlignment="1">
      <alignment horizontal="distributed" vertical="distributed"/>
    </xf>
    <xf numFmtId="0" fontId="8" fillId="0" borderId="2" xfId="62" applyBorder="1" applyAlignment="1">
      <alignment horizontal="distributed" vertical="distributed"/>
    </xf>
    <xf numFmtId="0" fontId="8" fillId="0" borderId="1" xfId="62" applyBorder="1" applyAlignment="1">
      <alignment horizontal="center" vertical="distributed" textRotation="255"/>
    </xf>
    <xf numFmtId="0" fontId="8" fillId="0" borderId="1" xfId="62" applyBorder="1" applyAlignment="1">
      <alignment horizontal="center"/>
    </xf>
    <xf numFmtId="0" fontId="8" fillId="0" borderId="3" xfId="62" applyBorder="1" applyAlignment="1">
      <alignment horizontal="center"/>
    </xf>
    <xf numFmtId="0" fontId="9" fillId="0" borderId="1" xfId="62" applyFont="1" applyBorder="1" applyAlignment="1">
      <alignment horizontal="distributed" vertical="center" indent="2"/>
    </xf>
    <xf numFmtId="0" fontId="8" fillId="0" borderId="1" xfId="62" applyBorder="1" applyAlignment="1">
      <alignment horizontal="distributed" vertical="center" indent="2"/>
    </xf>
    <xf numFmtId="0" fontId="12" fillId="0" borderId="1" xfId="62" applyFont="1" applyBorder="1" applyAlignment="1">
      <alignment horizontal="left" vertical="center" wrapText="1"/>
    </xf>
    <xf numFmtId="0" fontId="8" fillId="0" borderId="1" xfId="62" applyBorder="1" applyAlignment="1">
      <alignment horizontal="distributed" vertical="center" justifyLastLine="1"/>
    </xf>
    <xf numFmtId="0" fontId="8" fillId="0" borderId="3" xfId="62" applyBorder="1" applyAlignment="1">
      <alignment horizontal="distributed" vertical="center" justifyLastLine="1"/>
    </xf>
    <xf numFmtId="0" fontId="9" fillId="0" borderId="1" xfId="62" applyFont="1" applyBorder="1" applyAlignment="1">
      <alignment horizontal="distributed" vertical="center" justifyLastLine="1"/>
    </xf>
    <xf numFmtId="0" fontId="0" fillId="0" borderId="0" xfId="0" applyAlignment="1">
      <alignment horizontal="distributed" vertical="center"/>
    </xf>
    <xf numFmtId="0" fontId="8" fillId="0" borderId="0" xfId="62" applyBorder="1" applyAlignment="1">
      <alignment horizontal="distributed" vertical="distributed"/>
    </xf>
    <xf numFmtId="0" fontId="8" fillId="0" borderId="3" xfId="62" applyBorder="1" applyAlignment="1">
      <alignment horizontal="distributed" vertical="distributed"/>
    </xf>
    <xf numFmtId="0" fontId="9" fillId="0" borderId="0" xfId="62" applyFont="1" applyBorder="1" applyAlignment="1">
      <alignment horizontal="distributed" vertical="distributed"/>
    </xf>
    <xf numFmtId="0" fontId="4" fillId="0" borderId="0" xfId="62" applyFont="1" applyBorder="1"/>
    <xf numFmtId="0" fontId="8" fillId="0" borderId="1" xfId="62" applyBorder="1" applyAlignment="1">
      <alignment horizontal="distributed" vertical="center"/>
    </xf>
    <xf numFmtId="0" fontId="8" fillId="0" borderId="1" xfId="62" applyBorder="1" applyAlignment="1">
      <alignment vertical="center"/>
    </xf>
    <xf numFmtId="0" fontId="8" fillId="0" borderId="0" xfId="62" applyBorder="1" applyAlignment="1">
      <alignment horizontal="distributed" vertical="center"/>
    </xf>
    <xf numFmtId="0" fontId="8" fillId="0" borderId="0" xfId="62" applyBorder="1" applyAlignment="1">
      <alignment vertical="center"/>
    </xf>
    <xf numFmtId="0" fontId="8" fillId="0" borderId="2" xfId="62" applyBorder="1" applyAlignment="1">
      <alignment horizontal="center" vertical="center"/>
    </xf>
    <xf numFmtId="0" fontId="8" fillId="0" borderId="8" xfId="19" applyFont="1" applyBorder="1" applyAlignment="1">
      <alignment horizontal="left" vertical="center"/>
    </xf>
    <xf numFmtId="0" fontId="8" fillId="0" borderId="1" xfId="19" applyFont="1" applyBorder="1" applyAlignment="1">
      <alignment horizontal="left" vertical="center"/>
    </xf>
    <xf numFmtId="0" fontId="8" fillId="0" borderId="10" xfId="19" applyFont="1" applyBorder="1" applyAlignment="1">
      <alignment horizontal="left" vertical="center"/>
    </xf>
    <xf numFmtId="0" fontId="8" fillId="0" borderId="0" xfId="19" applyFont="1" applyBorder="1" applyAlignment="1">
      <alignment horizontal="left" vertical="center"/>
    </xf>
    <xf numFmtId="0" fontId="11" fillId="0" borderId="1" xfId="62" applyFont="1" applyBorder="1" applyAlignment="1">
      <alignment horizontal="left" vertical="center" wrapText="1"/>
    </xf>
    <xf numFmtId="0" fontId="8" fillId="0" borderId="1" xfId="19" applyFont="1" applyBorder="1" applyAlignment="1">
      <alignment horizontal="center" vertical="center"/>
    </xf>
    <xf numFmtId="0" fontId="8" fillId="0" borderId="0" xfId="19" applyFont="1" applyBorder="1" applyAlignment="1">
      <alignment horizontal="center" vertical="center"/>
    </xf>
    <xf numFmtId="0" fontId="4" fillId="0" borderId="0" xfId="19" applyFont="1" applyBorder="1" applyAlignment="1">
      <alignment horizontal="center" vertical="center"/>
    </xf>
    <xf numFmtId="0" fontId="26" fillId="0" borderId="0" xfId="64" applyFont="1" applyBorder="1" applyAlignment="1">
      <alignment horizontal="center" vertical="center"/>
    </xf>
    <xf numFmtId="0" fontId="26" fillId="0" borderId="0" xfId="65" applyFont="1" applyBorder="1" applyAlignment="1">
      <alignment horizontal="center" vertical="center"/>
    </xf>
    <xf numFmtId="0" fontId="9" fillId="0" borderId="16" xfId="64" applyFont="1" applyBorder="1" applyAlignment="1">
      <alignment horizontal="distributed" vertical="center" indent="4"/>
    </xf>
    <xf numFmtId="0" fontId="9" fillId="0" borderId="2" xfId="64" applyFont="1" applyBorder="1" applyAlignment="1">
      <alignment horizontal="distributed" vertical="center" indent="4"/>
    </xf>
    <xf numFmtId="0" fontId="9" fillId="0" borderId="1" xfId="64" applyFont="1" applyBorder="1" applyAlignment="1">
      <alignment horizontal="distributed" vertical="center" indent="4"/>
    </xf>
    <xf numFmtId="0" fontId="71" fillId="0" borderId="0" xfId="62" applyFont="1" applyBorder="1" applyAlignment="1">
      <alignment horizontal="left" vertical="top" wrapText="1"/>
    </xf>
    <xf numFmtId="0" fontId="69" fillId="0" borderId="10" xfId="11" applyFont="1" applyFill="1" applyBorder="1" applyAlignment="1">
      <alignment horizontal="center" vertical="distributed" textRotation="255" wrapText="1" indent="1"/>
    </xf>
    <xf numFmtId="0" fontId="69" fillId="0" borderId="13" xfId="11" applyFont="1" applyFill="1" applyBorder="1" applyAlignment="1">
      <alignment horizontal="center" vertical="distributed" textRotation="255" wrapText="1" indent="1"/>
    </xf>
    <xf numFmtId="0" fontId="69" fillId="0" borderId="0" xfId="11" applyFont="1" applyFill="1" applyBorder="1" applyAlignment="1">
      <alignment horizontal="center" vertical="distributed" textRotation="255" wrapText="1" indent="1"/>
    </xf>
    <xf numFmtId="0" fontId="69" fillId="0" borderId="3" xfId="11" applyFont="1" applyFill="1" applyBorder="1" applyAlignment="1">
      <alignment horizontal="center" vertical="distributed" textRotation="255" wrapText="1" indent="1"/>
    </xf>
    <xf numFmtId="0" fontId="17" fillId="0" borderId="16" xfId="11" applyFont="1" applyFill="1" applyBorder="1" applyAlignment="1">
      <alignment horizontal="distributed" vertical="distributed" wrapText="1" indent="2"/>
    </xf>
    <xf numFmtId="0" fontId="17" fillId="0" borderId="2" xfId="11" applyFont="1" applyFill="1" applyBorder="1" applyAlignment="1">
      <alignment horizontal="distributed" vertical="distributed" wrapText="1" indent="2"/>
    </xf>
    <xf numFmtId="0" fontId="63" fillId="0" borderId="0" xfId="11" applyFont="1" applyBorder="1" applyAlignment="1">
      <alignment horizontal="center" vertical="center" shrinkToFit="1"/>
    </xf>
    <xf numFmtId="0" fontId="20" fillId="0" borderId="1" xfId="11" applyFont="1" applyBorder="1" applyAlignment="1">
      <alignment horizontal="center" vertical="distributed" textRotation="255" wrapText="1" indent="1"/>
    </xf>
    <xf numFmtId="0" fontId="17" fillId="0" borderId="0" xfId="11" applyFont="1" applyBorder="1" applyAlignment="1">
      <alignment horizontal="center" vertical="distributed" textRotation="255" wrapText="1" indent="1"/>
    </xf>
    <xf numFmtId="0" fontId="17" fillId="0" borderId="3" xfId="11" applyFont="1" applyBorder="1" applyAlignment="1">
      <alignment horizontal="center" vertical="distributed" textRotation="255" wrapText="1" indent="1"/>
    </xf>
    <xf numFmtId="0" fontId="17" fillId="0" borderId="1" xfId="11" applyFont="1" applyBorder="1" applyAlignment="1">
      <alignment horizontal="center" vertical="distributed" textRotation="255" indent="1"/>
    </xf>
    <xf numFmtId="0" fontId="17" fillId="0" borderId="0" xfId="11" applyFont="1" applyBorder="1" applyAlignment="1">
      <alignment horizontal="center" vertical="distributed" textRotation="255" indent="1"/>
    </xf>
    <xf numFmtId="0" fontId="17" fillId="0" borderId="3" xfId="11" applyFont="1" applyBorder="1" applyAlignment="1">
      <alignment horizontal="center" vertical="distributed" textRotation="255" indent="1"/>
    </xf>
    <xf numFmtId="0" fontId="20" fillId="0" borderId="11" xfId="11" applyFont="1" applyBorder="1" applyAlignment="1">
      <alignment horizontal="center" vertical="distributed" textRotation="255" wrapText="1" indent="1"/>
    </xf>
    <xf numFmtId="0" fontId="17" fillId="0" borderId="12" xfId="11" applyFont="1" applyBorder="1" applyAlignment="1">
      <alignment horizontal="center" vertical="distributed" textRotation="255" wrapText="1" indent="1"/>
    </xf>
    <xf numFmtId="0" fontId="17" fillId="0" borderId="14" xfId="11" applyFont="1" applyBorder="1" applyAlignment="1">
      <alignment horizontal="center" vertical="distributed" textRotation="255" wrapText="1" indent="1"/>
    </xf>
    <xf numFmtId="0" fontId="17" fillId="0" borderId="1" xfId="11" applyFont="1" applyBorder="1" applyAlignment="1">
      <alignment horizontal="center" vertical="distributed" textRotation="255" wrapText="1" indent="1"/>
    </xf>
    <xf numFmtId="0" fontId="17" fillId="0" borderId="2" xfId="11" applyFont="1" applyBorder="1" applyAlignment="1">
      <alignment horizontal="distributed" vertical="center" indent="3"/>
    </xf>
    <xf numFmtId="0" fontId="10" fillId="0" borderId="8" xfId="11" applyFont="1" applyBorder="1" applyAlignment="1">
      <alignment horizontal="center" vertical="distributed" textRotation="255" wrapText="1"/>
    </xf>
    <xf numFmtId="0" fontId="10" fillId="0" borderId="10" xfId="11" applyFont="1" applyBorder="1" applyAlignment="1">
      <alignment horizontal="center" vertical="distributed" textRotation="255"/>
    </xf>
    <xf numFmtId="0" fontId="10" fillId="0" borderId="13" xfId="11" applyFont="1" applyBorder="1" applyAlignment="1">
      <alignment horizontal="center" vertical="distributed" textRotation="255"/>
    </xf>
    <xf numFmtId="0" fontId="17" fillId="0" borderId="1" xfId="14" applyFont="1" applyBorder="1" applyAlignment="1">
      <alignment horizontal="center" vertical="distributed" textRotation="255"/>
    </xf>
    <xf numFmtId="0" fontId="17" fillId="0" borderId="0" xfId="14" applyFont="1" applyBorder="1" applyAlignment="1">
      <alignment horizontal="center" vertical="distributed" textRotation="255"/>
    </xf>
    <xf numFmtId="0" fontId="20" fillId="0" borderId="2" xfId="11" applyFont="1" applyBorder="1" applyAlignment="1">
      <alignment horizontal="distributed" vertical="distributed" wrapText="1" indent="3"/>
    </xf>
    <xf numFmtId="0" fontId="17" fillId="0" borderId="2" xfId="11" applyFont="1" applyBorder="1" applyAlignment="1">
      <alignment horizontal="distributed" vertical="distributed" wrapText="1" indent="3"/>
    </xf>
    <xf numFmtId="0" fontId="17" fillId="0" borderId="9" xfId="11" applyFont="1" applyBorder="1" applyAlignment="1">
      <alignment horizontal="distributed" vertical="distributed" wrapText="1" indent="3"/>
    </xf>
    <xf numFmtId="0" fontId="20" fillId="0" borderId="2" xfId="11" applyFont="1" applyBorder="1" applyAlignment="1">
      <alignment horizontal="distributed" vertical="distributed" wrapText="1" indent="10"/>
    </xf>
    <xf numFmtId="0" fontId="17" fillId="0" borderId="2" xfId="11" applyFont="1" applyBorder="1" applyAlignment="1">
      <alignment horizontal="distributed" vertical="distributed" wrapText="1" indent="10"/>
    </xf>
    <xf numFmtId="0" fontId="10" fillId="0" borderId="0" xfId="11" applyFont="1" applyFill="1" applyBorder="1" applyAlignment="1">
      <alignment horizontal="center" vertical="distributed" textRotation="255" wrapText="1"/>
    </xf>
    <xf numFmtId="0" fontId="10" fillId="0" borderId="0" xfId="11" applyFont="1" applyFill="1" applyBorder="1" applyAlignment="1">
      <alignment horizontal="center" vertical="distributed" textRotation="255"/>
    </xf>
    <xf numFmtId="0" fontId="17" fillId="0" borderId="1" xfId="11" applyFont="1" applyFill="1" applyBorder="1" applyAlignment="1">
      <alignment horizontal="center" vertical="distributed" textRotation="255" indent="1"/>
    </xf>
    <xf numFmtId="0" fontId="17" fillId="0" borderId="0" xfId="11" applyFont="1" applyFill="1" applyBorder="1" applyAlignment="1">
      <alignment horizontal="center" vertical="distributed" textRotation="255" indent="1"/>
    </xf>
    <xf numFmtId="0" fontId="17" fillId="0" borderId="3" xfId="11" applyFont="1" applyFill="1" applyBorder="1" applyAlignment="1">
      <alignment horizontal="center" vertical="distributed" textRotation="255" indent="1"/>
    </xf>
    <xf numFmtId="0" fontId="17" fillId="0" borderId="16" xfId="11" applyFont="1" applyBorder="1" applyAlignment="1">
      <alignment horizontal="distributed" vertical="center" indent="3"/>
    </xf>
    <xf numFmtId="0" fontId="12" fillId="0" borderId="0" xfId="62" applyFont="1" applyBorder="1" applyAlignment="1">
      <alignment horizontal="left" vertical="top" wrapText="1"/>
    </xf>
    <xf numFmtId="0" fontId="10" fillId="0" borderId="1" xfId="64" applyFont="1" applyBorder="1" applyAlignment="1">
      <alignment horizontal="distributed" vertical="distributed" textRotation="255"/>
    </xf>
    <xf numFmtId="0" fontId="10" fillId="0" borderId="0" xfId="64" applyFont="1" applyBorder="1" applyAlignment="1">
      <alignment horizontal="distributed" vertical="distributed" textRotation="255"/>
    </xf>
    <xf numFmtId="0" fontId="14" fillId="0" borderId="2" xfId="67" applyFont="1" applyBorder="1" applyAlignment="1">
      <alignment horizontal="distributed" vertical="distributed" indent="2"/>
    </xf>
    <xf numFmtId="0" fontId="10" fillId="0" borderId="2" xfId="67" applyFont="1" applyBorder="1" applyAlignment="1">
      <alignment horizontal="distributed" vertical="distributed" indent="2"/>
    </xf>
    <xf numFmtId="0" fontId="10" fillId="0" borderId="17" xfId="64" applyFont="1" applyBorder="1" applyAlignment="1">
      <alignment horizontal="center" vertical="distributed" textRotation="255" wrapText="1" indent="1"/>
    </xf>
    <xf numFmtId="0" fontId="10" fillId="0" borderId="18" xfId="67" applyFont="1" applyBorder="1" applyAlignment="1">
      <alignment horizontal="center" vertical="distributed" textRotation="255" indent="1"/>
    </xf>
    <xf numFmtId="0" fontId="10" fillId="0" borderId="19" xfId="67" applyFont="1" applyBorder="1" applyAlignment="1">
      <alignment horizontal="center" vertical="distributed" textRotation="255" indent="1"/>
    </xf>
    <xf numFmtId="0" fontId="14" fillId="0" borderId="16" xfId="67" applyFont="1" applyBorder="1" applyAlignment="1">
      <alignment horizontal="distributed" vertical="distributed" indent="2"/>
    </xf>
    <xf numFmtId="0" fontId="10" fillId="0" borderId="2" xfId="67" applyFont="1" applyBorder="1" applyAlignment="1">
      <alignment horizontal="distributed" vertical="center" wrapText="1" indent="2"/>
    </xf>
    <xf numFmtId="0" fontId="17" fillId="0" borderId="11" xfId="11" applyFont="1" applyBorder="1" applyAlignment="1">
      <alignment horizontal="center" vertical="distributed" textRotation="255" wrapText="1" indent="1"/>
    </xf>
    <xf numFmtId="0" fontId="10" fillId="0" borderId="1" xfId="67" applyFont="1" applyBorder="1" applyAlignment="1">
      <alignment horizontal="center" vertical="distributed" textRotation="255" wrapText="1" indent="1"/>
    </xf>
    <xf numFmtId="0" fontId="10" fillId="0" borderId="3" xfId="67" applyFont="1" applyBorder="1" applyAlignment="1">
      <alignment horizontal="center" vertical="distributed" textRotation="255" indent="1"/>
    </xf>
    <xf numFmtId="0" fontId="10" fillId="0" borderId="2" xfId="64" applyFont="1" applyBorder="1" applyAlignment="1">
      <alignment horizontal="distributed" vertical="center" wrapText="1"/>
    </xf>
    <xf numFmtId="0" fontId="10" fillId="0" borderId="2" xfId="67" applyFont="1" applyBorder="1" applyAlignment="1">
      <alignment horizontal="distributed" vertical="center"/>
    </xf>
    <xf numFmtId="0" fontId="17" fillId="0" borderId="8" xfId="11" applyFont="1" applyBorder="1" applyAlignment="1">
      <alignment horizontal="center" vertical="distributed" textRotation="255" wrapText="1" indent="1"/>
    </xf>
    <xf numFmtId="0" fontId="17" fillId="0" borderId="13" xfId="11" applyFont="1" applyBorder="1" applyAlignment="1">
      <alignment horizontal="center" vertical="distributed" textRotation="255" wrapText="1" indent="1"/>
    </xf>
    <xf numFmtId="0" fontId="26" fillId="0" borderId="0" xfId="11" applyFont="1" applyBorder="1" applyAlignment="1">
      <alignment horizontal="center" vertical="center"/>
    </xf>
    <xf numFmtId="0" fontId="32" fillId="0" borderId="1" xfId="14" applyFont="1" applyBorder="1" applyAlignment="1">
      <alignment horizontal="center" vertical="distributed" textRotation="255"/>
    </xf>
    <xf numFmtId="0" fontId="14" fillId="0" borderId="2" xfId="11" applyFont="1" applyBorder="1" applyAlignment="1">
      <alignment horizontal="center" vertical="distributed" textRotation="255" wrapText="1" indent="1"/>
    </xf>
    <xf numFmtId="0" fontId="10" fillId="0" borderId="2" xfId="11" applyFont="1" applyBorder="1" applyAlignment="1">
      <alignment horizontal="center" vertical="distributed" textRotation="255" indent="1"/>
    </xf>
    <xf numFmtId="0" fontId="14" fillId="0" borderId="1" xfId="11" applyFont="1" applyBorder="1" applyAlignment="1">
      <alignment horizontal="center" vertical="distributed" textRotation="255" wrapText="1" indent="1"/>
    </xf>
    <xf numFmtId="0" fontId="10" fillId="0" borderId="0" xfId="11" applyFont="1" applyBorder="1" applyAlignment="1">
      <alignment horizontal="center" vertical="distributed" textRotation="255" wrapText="1" indent="1"/>
    </xf>
    <xf numFmtId="0" fontId="10" fillId="0" borderId="3" xfId="11" applyFont="1" applyBorder="1" applyAlignment="1">
      <alignment horizontal="center" vertical="distributed" textRotation="255" wrapText="1" indent="1"/>
    </xf>
    <xf numFmtId="0" fontId="9" fillId="0" borderId="1" xfId="11" applyFont="1" applyBorder="1" applyAlignment="1">
      <alignment horizontal="center" vertical="distributed" textRotation="255" wrapText="1" indent="1"/>
    </xf>
    <xf numFmtId="49" fontId="8" fillId="0" borderId="2" xfId="68" applyNumberFormat="1" applyFont="1" applyBorder="1" applyAlignment="1">
      <alignment horizontal="distributed" vertical="center" wrapText="1" indent="2"/>
    </xf>
    <xf numFmtId="0" fontId="10" fillId="0" borderId="2" xfId="64" applyFont="1" applyBorder="1" applyAlignment="1">
      <alignment horizontal="distributed" vertical="distributed" wrapText="1"/>
    </xf>
    <xf numFmtId="0" fontId="10" fillId="0" borderId="2" xfId="67" applyFont="1" applyBorder="1" applyAlignment="1">
      <alignment horizontal="distributed" vertical="distributed"/>
    </xf>
    <xf numFmtId="0" fontId="26" fillId="0" borderId="0" xfId="68" applyFont="1" applyBorder="1" applyAlignment="1">
      <alignment horizontal="center" vertical="center"/>
    </xf>
    <xf numFmtId="0" fontId="8" fillId="0" borderId="0" xfId="68" applyFont="1" applyBorder="1" applyAlignment="1">
      <alignment horizontal="center" vertical="center"/>
    </xf>
    <xf numFmtId="49" fontId="8" fillId="0" borderId="1" xfId="68" applyNumberFormat="1" applyFont="1" applyBorder="1" applyAlignment="1">
      <alignment horizontal="center" vertical="distributed" textRotation="255"/>
    </xf>
    <xf numFmtId="49" fontId="8" fillId="0" borderId="0" xfId="68" applyNumberFormat="1" applyFont="1" applyBorder="1" applyAlignment="1">
      <alignment horizontal="center" vertical="distributed" textRotation="255"/>
    </xf>
    <xf numFmtId="49" fontId="9" fillId="0" borderId="2" xfId="68" applyNumberFormat="1" applyFont="1" applyBorder="1" applyAlignment="1">
      <alignment horizontal="distributed" vertical="center" indent="2"/>
    </xf>
    <xf numFmtId="49" fontId="8" fillId="0" borderId="2" xfId="68" applyNumberFormat="1" applyFont="1" applyBorder="1" applyAlignment="1">
      <alignment horizontal="distributed" vertical="center" indent="2"/>
    </xf>
    <xf numFmtId="49" fontId="8" fillId="0" borderId="17" xfId="68" applyNumberFormat="1" applyFont="1" applyBorder="1" applyAlignment="1">
      <alignment horizontal="center" vertical="distributed" textRotation="255" wrapText="1" indent="1"/>
    </xf>
    <xf numFmtId="49" fontId="8" fillId="0" borderId="18" xfId="68" applyNumberFormat="1" applyFont="1" applyBorder="1" applyAlignment="1">
      <alignment horizontal="center" vertical="distributed" textRotation="255" wrapText="1" indent="1"/>
    </xf>
    <xf numFmtId="49" fontId="8" fillId="0" borderId="19" xfId="68" applyNumberFormat="1" applyFont="1" applyBorder="1" applyAlignment="1">
      <alignment horizontal="center" vertical="distributed" textRotation="255" wrapText="1" indent="1"/>
    </xf>
    <xf numFmtId="0" fontId="14" fillId="0" borderId="2" xfId="64" applyFont="1" applyBorder="1" applyAlignment="1">
      <alignment horizontal="distributed" vertical="distributed" indent="2"/>
    </xf>
    <xf numFmtId="0" fontId="10" fillId="0" borderId="2" xfId="67" applyFont="1" applyBorder="1" applyAlignment="1">
      <alignment horizontal="distributed" indent="2"/>
    </xf>
    <xf numFmtId="49" fontId="9" fillId="0" borderId="16" xfId="68" applyNumberFormat="1" applyFont="1" applyBorder="1" applyAlignment="1">
      <alignment horizontal="distributed" vertical="center" indent="2"/>
    </xf>
    <xf numFmtId="0" fontId="8" fillId="0" borderId="2" xfId="65" applyFont="1" applyBorder="1" applyAlignment="1">
      <alignment horizontal="distributed" vertical="distributed" indent="2"/>
    </xf>
    <xf numFmtId="0" fontId="32" fillId="0" borderId="0" xfId="65" applyFont="1" applyBorder="1" applyAlignment="1">
      <alignment horizontal="center" vertical="distributed" textRotation="255" indent="1"/>
    </xf>
    <xf numFmtId="0" fontId="32" fillId="0" borderId="3" xfId="65" applyFont="1" applyBorder="1" applyAlignment="1">
      <alignment horizontal="center" vertical="distributed" textRotation="255" indent="1"/>
    </xf>
    <xf numFmtId="0" fontId="12" fillId="0" borderId="1" xfId="64" applyFont="1" applyBorder="1" applyAlignment="1">
      <alignment horizontal="left" vertical="top" wrapText="1"/>
    </xf>
    <xf numFmtId="0" fontId="4" fillId="0" borderId="0" xfId="65" applyFont="1" applyBorder="1" applyAlignment="1">
      <alignment horizontal="center" vertical="center"/>
    </xf>
    <xf numFmtId="0" fontId="8" fillId="0" borderId="1" xfId="65" applyFont="1" applyBorder="1" applyAlignment="1">
      <alignment horizontal="center" vertical="distributed" textRotation="255" wrapText="1"/>
    </xf>
    <xf numFmtId="0" fontId="8" fillId="0" borderId="0" xfId="65" applyFont="1" applyBorder="1" applyAlignment="1">
      <alignment horizontal="center" vertical="distributed" textRotation="255" wrapText="1"/>
    </xf>
    <xf numFmtId="0" fontId="9" fillId="0" borderId="2" xfId="65" applyFont="1" applyBorder="1" applyAlignment="1">
      <alignment horizontal="distributed" vertical="center" indent="2"/>
    </xf>
    <xf numFmtId="0" fontId="8" fillId="0" borderId="2" xfId="65" applyFont="1" applyBorder="1" applyAlignment="1">
      <alignment horizontal="distributed" vertical="center" indent="2"/>
    </xf>
    <xf numFmtId="0" fontId="8" fillId="0" borderId="9" xfId="65" applyFont="1" applyBorder="1" applyAlignment="1">
      <alignment horizontal="distributed" vertical="center" indent="2"/>
    </xf>
    <xf numFmtId="0" fontId="8" fillId="0" borderId="1" xfId="65" applyFont="1" applyBorder="1" applyAlignment="1">
      <alignment horizontal="center" vertical="distributed" textRotation="255" indent="1"/>
    </xf>
    <xf numFmtId="0" fontId="8" fillId="0" borderId="0" xfId="65" applyFont="1" applyBorder="1" applyAlignment="1">
      <alignment horizontal="center" vertical="distributed" textRotation="255" indent="1"/>
    </xf>
    <xf numFmtId="0" fontId="8" fillId="0" borderId="3" xfId="65" applyFont="1" applyBorder="1" applyAlignment="1">
      <alignment horizontal="center" vertical="distributed" textRotation="255" indent="1"/>
    </xf>
    <xf numFmtId="0" fontId="8" fillId="0" borderId="11" xfId="65" applyFont="1" applyBorder="1" applyAlignment="1">
      <alignment horizontal="center" vertical="distributed" textRotation="255" indent="1"/>
    </xf>
    <xf numFmtId="0" fontId="8" fillId="0" borderId="12" xfId="65" applyFont="1" applyBorder="1" applyAlignment="1">
      <alignment horizontal="center" vertical="distributed" textRotation="255" indent="1"/>
    </xf>
    <xf numFmtId="0" fontId="8" fillId="0" borderId="14" xfId="65" applyFont="1" applyBorder="1" applyAlignment="1">
      <alignment horizontal="center" vertical="distributed" textRotation="255" indent="1"/>
    </xf>
    <xf numFmtId="0" fontId="8" fillId="0" borderId="0" xfId="65" applyFont="1" applyBorder="1" applyAlignment="1">
      <alignment horizontal="center" vertical="distributed" textRotation="255" wrapText="1" indent="1"/>
    </xf>
    <xf numFmtId="0" fontId="63" fillId="0" borderId="0" xfId="29" quotePrefix="1" applyFont="1" applyBorder="1" applyAlignment="1">
      <alignment horizontal="center" vertical="center"/>
    </xf>
    <xf numFmtId="0" fontId="8" fillId="0" borderId="1" xfId="29" quotePrefix="1" applyFont="1" applyBorder="1" applyAlignment="1">
      <alignment horizontal="center" vertical="center"/>
    </xf>
    <xf numFmtId="0" fontId="8" fillId="0" borderId="0" xfId="29" quotePrefix="1" applyFont="1" applyBorder="1" applyAlignment="1">
      <alignment horizontal="center" vertical="center"/>
    </xf>
    <xf numFmtId="0" fontId="9" fillId="0" borderId="1" xfId="29" applyFont="1" applyBorder="1" applyAlignment="1">
      <alignment horizontal="distributed" vertical="center" indent="2"/>
    </xf>
    <xf numFmtId="0" fontId="8" fillId="0" borderId="1" xfId="29" applyFont="1" applyBorder="1" applyAlignment="1">
      <alignment horizontal="distributed" vertical="center" indent="2"/>
    </xf>
    <xf numFmtId="0" fontId="8" fillId="0" borderId="0" xfId="29" applyFont="1" applyBorder="1" applyAlignment="1">
      <alignment horizontal="distributed" vertical="center" indent="2"/>
    </xf>
    <xf numFmtId="0" fontId="8" fillId="0" borderId="3" xfId="29" applyFont="1" applyBorder="1" applyAlignment="1">
      <alignment horizontal="distributed" vertical="center" indent="2"/>
    </xf>
    <xf numFmtId="0" fontId="8" fillId="0" borderId="1" xfId="29" quotePrefix="1" applyFont="1" applyBorder="1" applyAlignment="1">
      <alignment horizontal="distributed" vertical="center" indent="2"/>
    </xf>
    <xf numFmtId="0" fontId="8" fillId="0" borderId="3" xfId="29" quotePrefix="1" applyFont="1" applyBorder="1" applyAlignment="1">
      <alignment horizontal="distributed" vertical="center" indent="2"/>
    </xf>
    <xf numFmtId="0" fontId="9" fillId="0" borderId="2" xfId="29" applyFont="1" applyBorder="1" applyAlignment="1">
      <alignment horizontal="distributed" vertical="center" indent="2"/>
    </xf>
    <xf numFmtId="0" fontId="8" fillId="0" borderId="2" xfId="29" applyFont="1" applyBorder="1" applyAlignment="1">
      <alignment horizontal="distributed" vertical="center" indent="2"/>
    </xf>
    <xf numFmtId="0" fontId="11" fillId="0" borderId="0" xfId="56" applyFont="1" applyBorder="1" applyAlignment="1">
      <alignment horizontal="left" vertical="center" wrapText="1"/>
    </xf>
    <xf numFmtId="0" fontId="12" fillId="0" borderId="1" xfId="56" applyFont="1" applyBorder="1" applyAlignment="1">
      <alignment horizontal="left" vertical="center" wrapText="1"/>
    </xf>
    <xf numFmtId="0" fontId="8" fillId="0" borderId="2" xfId="56" applyFont="1" applyBorder="1" applyAlignment="1">
      <alignment horizontal="center" vertical="center"/>
    </xf>
    <xf numFmtId="0" fontId="4" fillId="0" borderId="3" xfId="56" applyFont="1" applyBorder="1" applyAlignment="1">
      <alignment horizontal="center" vertical="center"/>
    </xf>
    <xf numFmtId="0" fontId="8" fillId="0" borderId="1" xfId="56" applyFont="1" applyBorder="1" applyAlignment="1">
      <alignment horizontal="center" vertical="center"/>
    </xf>
  </cellXfs>
  <cellStyles count="71">
    <cellStyle name="一般" xfId="0" builtinId="0"/>
    <cellStyle name="一般 2 2" xfId="1"/>
    <cellStyle name="一般 2 2 2" xfId="19"/>
    <cellStyle name="一般 2 4" xfId="56"/>
    <cellStyle name="一般 3 2 2" xfId="40"/>
    <cellStyle name="一般 3 3 2" xfId="9"/>
    <cellStyle name="一般 3 4" xfId="44"/>
    <cellStyle name="一般 4 2 2" xfId="21"/>
    <cellStyle name="一般 6 3" xfId="39"/>
    <cellStyle name="一般_05月報(表(01-13)" xfId="66"/>
    <cellStyle name="一般_2_99年(終)部長參考指標(矯正)" xfId="60"/>
    <cellStyle name="一般_221" xfId="7"/>
    <cellStyle name="一般_2210" xfId="4"/>
    <cellStyle name="一般_4-1 矯正統計(監獄)" xfId="49"/>
    <cellStyle name="一般_4-2 矯正統計(院、所)_1" xfId="53"/>
    <cellStyle name="一般_90年搜索票_智慧財產權案件" xfId="32"/>
    <cellStyle name="一般_91出獄再犯率" xfId="57"/>
    <cellStyle name="一般_91年" xfId="17"/>
    <cellStyle name="一般_92出獄再犯率" xfId="59"/>
    <cellStyle name="一般_9310侵害智慧財產權" xfId="33"/>
    <cellStyle name="一般_940421勒戒明細" xfId="61"/>
    <cellStyle name="一般_95年終部長重要指標簡短(矯正)" xfId="48"/>
    <cellStyle name="一般_95部長參考指標(檢察)_表3-1-10-表3-1-23" xfId="12"/>
    <cellStyle name="一般_98年(終)部長參考指標(司法保護及行政執行)" xfId="67"/>
    <cellStyle name="一般_9992_9801-9812_30071X" xfId="10"/>
    <cellStyle name="一般_Book2 2" xfId="35"/>
    <cellStyle name="一般_C1-1-1" xfId="30"/>
    <cellStyle name="一般_c3-1-1" xfId="2"/>
    <cellStyle name="一般_C3-1-18" xfId="18"/>
    <cellStyle name="一般_C3-3-1-(99)" xfId="38"/>
    <cellStyle name="一般_C3-4-6(098)" xfId="46"/>
    <cellStyle name="一般_d-1" xfId="28"/>
    <cellStyle name="一般_DIGEST-1" xfId="50"/>
    <cellStyle name="一般_M053" xfId="55"/>
    <cellStyle name="一般_p010-023" xfId="22"/>
    <cellStyle name="一般_p048-071" xfId="36"/>
    <cellStyle name="一般_p092-113" xfId="24"/>
    <cellStyle name="一般_p094-115" xfId="23"/>
    <cellStyle name="一般_p134-143" xfId="37"/>
    <cellStyle name="一般_Sheet1" xfId="31"/>
    <cellStyle name="一般_月報(表42-61)" xfId="54"/>
    <cellStyle name="一般_月報(表42-62)" xfId="41"/>
    <cellStyle name="一般_表(44)" xfId="42"/>
    <cellStyle name="一般_表1-1-1-表1-3-4" xfId="29"/>
    <cellStyle name="一般_表2-2-41~51" xfId="25"/>
    <cellStyle name="一般_表2-3-1-表2-5-3" xfId="26"/>
    <cellStyle name="一般_表2-6-1~3(監獄)" xfId="20"/>
    <cellStyle name="一般_表3-1-01~10" xfId="3"/>
    <cellStyle name="一般_表3-1-01~10_C3-1-7_C3-1-7new" xfId="6"/>
    <cellStyle name="一般_表3-1-11~23" xfId="8"/>
    <cellStyle name="一般_表3-2-1-表3-3-6" xfId="34"/>
    <cellStyle name="一般_表3-3-6-1社會勞動" xfId="68"/>
    <cellStyle name="一般_表3-4-1~9(監獄)" xfId="43"/>
    <cellStyle name="一般_表3-4-14~16觀勒戒治保安" xfId="62"/>
    <cellStyle name="一般_近三年資料統計表_表3-1-10-表3-1-23" xfId="14"/>
    <cellStyle name="一般_起訴定罪(人new)" xfId="16"/>
    <cellStyle name="一般_統計月年報用圖表" xfId="64"/>
    <cellStyle name="一般_提要分析(觀護、更保)" xfId="65"/>
    <cellStyle name="一般_新收偵查罪名及前十大84-93" xfId="47"/>
    <cellStyle name="一般_摘要--檢察部分(第2頁)更新版99" xfId="27"/>
    <cellStyle name="一般_緩起訴應遵守事項計九款(91-9407)" xfId="13"/>
    <cellStyle name="一般_緩起訴應遵守事項計九款(91-9407)_99年(中)部長參考指標(檢察)" xfId="15"/>
    <cellStyle name="一般_緩起訴應遵守事項計九款(91-9407)_表3-1-10-表3-1-23" xfId="11"/>
    <cellStyle name="一般_矯正統計摘要表(新10003)" xfId="52"/>
    <cellStyle name="千分位 2 2" xfId="51"/>
    <cellStyle name="千分位 6" xfId="5"/>
    <cellStyle name="千分位[0]_表3-4-1~9(監獄)" xfId="45"/>
    <cellStyle name="千分位_表3-4-14~16觀勒戒治保安" xfId="63"/>
    <cellStyle name="貨幣 2" xfId="58"/>
    <cellStyle name="貨幣 3" xfId="69"/>
    <cellStyle name="貨幣 3 2" xfId="7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9CC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drawing1.xml><?xml version="1.0" encoding="utf-8"?>
<xdr:wsDr xmlns:xdr="http://schemas.openxmlformats.org/drawingml/2006/spreadsheetDrawing" xmlns:a="http://schemas.openxmlformats.org/drawingml/2006/main">
  <xdr:twoCellAnchor>
    <xdr:from>
      <xdr:col>0</xdr:col>
      <xdr:colOff>171450</xdr:colOff>
      <xdr:row>7</xdr:row>
      <xdr:rowOff>0</xdr:rowOff>
    </xdr:from>
    <xdr:to>
      <xdr:col>0</xdr:col>
      <xdr:colOff>1095375</xdr:colOff>
      <xdr:row>7</xdr:row>
      <xdr:rowOff>0</xdr:rowOff>
    </xdr:to>
    <xdr:sp macro="" textlink="">
      <xdr:nvSpPr>
        <xdr:cNvPr id="2" name="Text Box 2">
          <a:extLst>
            <a:ext uri="{FF2B5EF4-FFF2-40B4-BE49-F238E27FC236}">
              <a16:creationId xmlns:a16="http://schemas.microsoft.com/office/drawing/2014/main" id="{00000000-0008-0000-0300-000002000000}"/>
            </a:ext>
          </a:extLst>
        </xdr:cNvPr>
        <xdr:cNvSpPr txBox="1">
          <a:spLocks noChangeArrowheads="1"/>
        </xdr:cNvSpPr>
      </xdr:nvSpPr>
      <xdr:spPr bwMode="auto">
        <a:xfrm>
          <a:off x="171450" y="2857500"/>
          <a:ext cx="9239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zh-TW" altLang="en-US" sz="1200" b="0" i="0" u="none" strike="noStrike" baseline="0">
              <a:solidFill>
                <a:srgbClr val="000000"/>
              </a:solidFill>
              <a:latin typeface="新細明體"/>
              <a:ea typeface="新細明體"/>
            </a:rPr>
            <a:t>類</a:t>
          </a:r>
          <a:r>
            <a:rPr lang="zh-TW" altLang="en-US" sz="1200" b="0" i="0" u="none" strike="noStrike" baseline="0">
              <a:solidFill>
                <a:srgbClr val="000000"/>
              </a:solidFill>
              <a:latin typeface="Times New Roman"/>
              <a:ea typeface="新細明體"/>
              <a:cs typeface="Times New Roman"/>
            </a:rPr>
            <a:t>        </a:t>
          </a:r>
          <a:r>
            <a:rPr lang="zh-TW" altLang="en-US" sz="1200" b="0" i="0" u="none" strike="noStrike" baseline="0">
              <a:solidFill>
                <a:srgbClr val="000000"/>
              </a:solidFill>
              <a:latin typeface="新細明體"/>
              <a:ea typeface="新細明體"/>
              <a:cs typeface="Times New Roman"/>
            </a:rPr>
            <a:t>別</a:t>
          </a:r>
          <a:endParaRPr lang="zh-TW" altLang="en-US"/>
        </a:p>
      </xdr:txBody>
    </xdr:sp>
    <xdr:clientData/>
  </xdr:twoCellAnchor>
  <xdr:twoCellAnchor>
    <xdr:from>
      <xdr:col>0</xdr:col>
      <xdr:colOff>266700</xdr:colOff>
      <xdr:row>7</xdr:row>
      <xdr:rowOff>0</xdr:rowOff>
    </xdr:from>
    <xdr:to>
      <xdr:col>0</xdr:col>
      <xdr:colOff>1057275</xdr:colOff>
      <xdr:row>7</xdr:row>
      <xdr:rowOff>0</xdr:rowOff>
    </xdr:to>
    <xdr:sp macro="" textlink="">
      <xdr:nvSpPr>
        <xdr:cNvPr id="3" name="Text Box 3">
          <a:extLst>
            <a:ext uri="{FF2B5EF4-FFF2-40B4-BE49-F238E27FC236}">
              <a16:creationId xmlns:a16="http://schemas.microsoft.com/office/drawing/2014/main" id="{00000000-0008-0000-0300-000003000000}"/>
            </a:ext>
          </a:extLst>
        </xdr:cNvPr>
        <xdr:cNvSpPr txBox="1">
          <a:spLocks noChangeArrowheads="1"/>
        </xdr:cNvSpPr>
      </xdr:nvSpPr>
      <xdr:spPr bwMode="auto">
        <a:xfrm>
          <a:off x="266700" y="2857500"/>
          <a:ext cx="7905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zh-TW" altLang="en-US" sz="1200" b="0" i="0" u="none" strike="noStrike" baseline="0">
              <a:solidFill>
                <a:srgbClr val="000000"/>
              </a:solidFill>
              <a:latin typeface="新細明體"/>
              <a:ea typeface="新細明體"/>
            </a:rPr>
            <a:t>類        別</a:t>
          </a:r>
          <a:endParaRPr lang="zh-TW" altLang="en-US"/>
        </a:p>
      </xdr:txBody>
    </xdr:sp>
    <xdr:clientData/>
  </xdr:twoCellAnchor>
  <xdr:twoCellAnchor>
    <xdr:from>
      <xdr:col>0</xdr:col>
      <xdr:colOff>171450</xdr:colOff>
      <xdr:row>7</xdr:row>
      <xdr:rowOff>0</xdr:rowOff>
    </xdr:from>
    <xdr:to>
      <xdr:col>0</xdr:col>
      <xdr:colOff>1095375</xdr:colOff>
      <xdr:row>7</xdr:row>
      <xdr:rowOff>0</xdr:rowOff>
    </xdr:to>
    <xdr:sp macro="" textlink="">
      <xdr:nvSpPr>
        <xdr:cNvPr id="6" name="Text Box 2">
          <a:extLst>
            <a:ext uri="{FF2B5EF4-FFF2-40B4-BE49-F238E27FC236}">
              <a16:creationId xmlns:a16="http://schemas.microsoft.com/office/drawing/2014/main" id="{00000000-0008-0000-0300-000006000000}"/>
            </a:ext>
          </a:extLst>
        </xdr:cNvPr>
        <xdr:cNvSpPr txBox="1">
          <a:spLocks noChangeArrowheads="1"/>
        </xdr:cNvSpPr>
      </xdr:nvSpPr>
      <xdr:spPr bwMode="auto">
        <a:xfrm>
          <a:off x="171450" y="2857500"/>
          <a:ext cx="9239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zh-TW" altLang="en-US" sz="1200" b="0" i="0" u="none" strike="noStrike" baseline="0">
              <a:solidFill>
                <a:srgbClr val="000000"/>
              </a:solidFill>
              <a:latin typeface="新細明體"/>
              <a:ea typeface="新細明體"/>
            </a:rPr>
            <a:t>類</a:t>
          </a:r>
          <a:r>
            <a:rPr lang="zh-TW" altLang="en-US" sz="1200" b="0" i="0" u="none" strike="noStrike" baseline="0">
              <a:solidFill>
                <a:srgbClr val="000000"/>
              </a:solidFill>
              <a:latin typeface="Times New Roman"/>
              <a:ea typeface="新細明體"/>
              <a:cs typeface="Times New Roman"/>
            </a:rPr>
            <a:t>        </a:t>
          </a:r>
          <a:r>
            <a:rPr lang="zh-TW" altLang="en-US" sz="1200" b="0" i="0" u="none" strike="noStrike" baseline="0">
              <a:solidFill>
                <a:srgbClr val="000000"/>
              </a:solidFill>
              <a:latin typeface="新細明體"/>
              <a:ea typeface="新細明體"/>
              <a:cs typeface="Times New Roman"/>
            </a:rPr>
            <a:t>別</a:t>
          </a:r>
          <a:endParaRPr lang="zh-TW" altLang="en-US"/>
        </a:p>
      </xdr:txBody>
    </xdr:sp>
    <xdr:clientData/>
  </xdr:twoCellAnchor>
  <xdr:twoCellAnchor>
    <xdr:from>
      <xdr:col>0</xdr:col>
      <xdr:colOff>266700</xdr:colOff>
      <xdr:row>7</xdr:row>
      <xdr:rowOff>0</xdr:rowOff>
    </xdr:from>
    <xdr:to>
      <xdr:col>0</xdr:col>
      <xdr:colOff>1057275</xdr:colOff>
      <xdr:row>7</xdr:row>
      <xdr:rowOff>0</xdr:rowOff>
    </xdr:to>
    <xdr:sp macro="" textlink="">
      <xdr:nvSpPr>
        <xdr:cNvPr id="7" name="Text Box 3">
          <a:extLst>
            <a:ext uri="{FF2B5EF4-FFF2-40B4-BE49-F238E27FC236}">
              <a16:creationId xmlns:a16="http://schemas.microsoft.com/office/drawing/2014/main" id="{00000000-0008-0000-0300-000007000000}"/>
            </a:ext>
          </a:extLst>
        </xdr:cNvPr>
        <xdr:cNvSpPr txBox="1">
          <a:spLocks noChangeArrowheads="1"/>
        </xdr:cNvSpPr>
      </xdr:nvSpPr>
      <xdr:spPr bwMode="auto">
        <a:xfrm>
          <a:off x="266700" y="2857500"/>
          <a:ext cx="7905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zh-TW" altLang="en-US" sz="1200" b="0" i="0" u="none" strike="noStrike" baseline="0">
              <a:solidFill>
                <a:srgbClr val="000000"/>
              </a:solidFill>
              <a:latin typeface="新細明體"/>
              <a:ea typeface="新細明體"/>
            </a:rPr>
            <a:t>類        別</a:t>
          </a:r>
          <a:endParaRPr lang="zh-TW"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0</xdr:colOff>
      <xdr:row>2</xdr:row>
      <xdr:rowOff>0</xdr:rowOff>
    </xdr:to>
    <xdr:sp macro="" textlink="">
      <xdr:nvSpPr>
        <xdr:cNvPr id="2" name="文字 1">
          <a:extLst>
            <a:ext uri="{FF2B5EF4-FFF2-40B4-BE49-F238E27FC236}">
              <a16:creationId xmlns:a16="http://schemas.microsoft.com/office/drawing/2014/main" id="{00000000-0008-0000-1500-000002000000}"/>
            </a:ext>
          </a:extLst>
        </xdr:cNvPr>
        <xdr:cNvSpPr txBox="1">
          <a:spLocks noChangeArrowheads="1"/>
        </xdr:cNvSpPr>
      </xdr:nvSpPr>
      <xdr:spPr bwMode="auto">
        <a:xfrm>
          <a:off x="2371725" y="781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32004" anchor="ctr" upright="1"/>
        <a:lstStyle/>
        <a:p>
          <a:pPr algn="ctr" rtl="0">
            <a:defRPr sz="1000"/>
          </a:pPr>
          <a:r>
            <a:rPr lang="zh-TW" altLang="en-US" sz="1400" b="0" i="0" u="none" strike="noStrike" baseline="0">
              <a:solidFill>
                <a:srgbClr val="000000"/>
              </a:solidFill>
              <a:latin typeface="華康中黑體"/>
            </a:rPr>
            <a:t>無</a:t>
          </a:r>
        </a:p>
        <a:p>
          <a:pPr algn="ctr" rtl="0">
            <a:defRPr sz="1000"/>
          </a:pPr>
          <a:r>
            <a:rPr lang="zh-TW" altLang="en-US" sz="1400" b="0" i="0" u="none" strike="noStrike" baseline="0">
              <a:solidFill>
                <a:srgbClr val="000000"/>
              </a:solidFill>
              <a:latin typeface="華康中黑體"/>
            </a:rPr>
            <a:t>期</a:t>
          </a:r>
        </a:p>
        <a:p>
          <a:pPr algn="ctr" rtl="0">
            <a:defRPr sz="1000"/>
          </a:pPr>
          <a:r>
            <a:rPr lang="zh-TW" altLang="en-US" sz="1400" b="0" i="0" u="none" strike="noStrike" baseline="0">
              <a:solidFill>
                <a:srgbClr val="000000"/>
              </a:solidFill>
              <a:latin typeface="華康中黑體"/>
            </a:rPr>
            <a:t>徒</a:t>
          </a:r>
        </a:p>
        <a:p>
          <a:pPr algn="ctr" rtl="0">
            <a:defRPr sz="1000"/>
          </a:pPr>
          <a:r>
            <a:rPr lang="zh-TW" altLang="en-US" sz="1400" b="0" i="0" u="none" strike="noStrike" baseline="0">
              <a:solidFill>
                <a:srgbClr val="000000"/>
              </a:solidFill>
              <a:latin typeface="華康中黑體"/>
            </a:rPr>
            <a:t>刑</a:t>
          </a:r>
        </a:p>
      </xdr:txBody>
    </xdr:sp>
    <xdr:clientData/>
  </xdr:twoCellAnchor>
  <xdr:twoCellAnchor>
    <xdr:from>
      <xdr:col>1</xdr:col>
      <xdr:colOff>0</xdr:colOff>
      <xdr:row>2</xdr:row>
      <xdr:rowOff>0</xdr:rowOff>
    </xdr:from>
    <xdr:to>
      <xdr:col>1</xdr:col>
      <xdr:colOff>0</xdr:colOff>
      <xdr:row>2</xdr:row>
      <xdr:rowOff>0</xdr:rowOff>
    </xdr:to>
    <xdr:sp macro="" textlink="">
      <xdr:nvSpPr>
        <xdr:cNvPr id="3" name="文字 2">
          <a:extLst>
            <a:ext uri="{FF2B5EF4-FFF2-40B4-BE49-F238E27FC236}">
              <a16:creationId xmlns:a16="http://schemas.microsoft.com/office/drawing/2014/main" id="{00000000-0008-0000-1500-000003000000}"/>
            </a:ext>
          </a:extLst>
        </xdr:cNvPr>
        <xdr:cNvSpPr txBox="1">
          <a:spLocks noChangeArrowheads="1"/>
        </xdr:cNvSpPr>
      </xdr:nvSpPr>
      <xdr:spPr bwMode="auto">
        <a:xfrm>
          <a:off x="2371725" y="781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zh-TW" altLang="en-US" sz="1400" b="0" i="0" u="none" strike="noStrike" baseline="0">
              <a:solidFill>
                <a:srgbClr val="000000"/>
              </a:solidFill>
              <a:latin typeface="華康中黑體"/>
            </a:rPr>
            <a:t>二</a:t>
          </a:r>
        </a:p>
        <a:p>
          <a:pPr algn="ctr" rtl="0">
            <a:defRPr sz="1000"/>
          </a:pPr>
          <a:r>
            <a:rPr lang="zh-TW" altLang="en-US" sz="1400" b="0" i="0" u="none" strike="noStrike" baseline="0">
              <a:solidFill>
                <a:srgbClr val="000000"/>
              </a:solidFill>
              <a:latin typeface="華康中黑體"/>
            </a:rPr>
            <a:t>年</a:t>
          </a:r>
        </a:p>
        <a:p>
          <a:pPr algn="ctr" rtl="0">
            <a:defRPr sz="1000"/>
          </a:pPr>
          <a:r>
            <a:rPr lang="zh-TW" altLang="en-US" sz="1400" b="0" i="0" u="none" strike="noStrike" baseline="0">
              <a:solidFill>
                <a:srgbClr val="000000"/>
              </a:solidFill>
              <a:latin typeface="華康中黑體"/>
            </a:rPr>
            <a:t>未</a:t>
          </a:r>
        </a:p>
        <a:p>
          <a:pPr algn="ctr" rtl="0">
            <a:defRPr sz="1000"/>
          </a:pPr>
          <a:r>
            <a:rPr lang="zh-TW" altLang="en-US" sz="1400" b="0" i="0" u="none" strike="noStrike" baseline="0">
              <a:solidFill>
                <a:srgbClr val="000000"/>
              </a:solidFill>
              <a:latin typeface="華康中黑體"/>
            </a:rPr>
            <a:t>滿</a:t>
          </a:r>
        </a:p>
      </xdr:txBody>
    </xdr:sp>
    <xdr:clientData/>
  </xdr:twoCellAnchor>
  <xdr:twoCellAnchor>
    <xdr:from>
      <xdr:col>1</xdr:col>
      <xdr:colOff>0</xdr:colOff>
      <xdr:row>2</xdr:row>
      <xdr:rowOff>0</xdr:rowOff>
    </xdr:from>
    <xdr:to>
      <xdr:col>1</xdr:col>
      <xdr:colOff>0</xdr:colOff>
      <xdr:row>2</xdr:row>
      <xdr:rowOff>0</xdr:rowOff>
    </xdr:to>
    <xdr:sp macro="" textlink="">
      <xdr:nvSpPr>
        <xdr:cNvPr id="4" name="文字 3">
          <a:extLst>
            <a:ext uri="{FF2B5EF4-FFF2-40B4-BE49-F238E27FC236}">
              <a16:creationId xmlns:a16="http://schemas.microsoft.com/office/drawing/2014/main" id="{00000000-0008-0000-1500-000004000000}"/>
            </a:ext>
          </a:extLst>
        </xdr:cNvPr>
        <xdr:cNvSpPr txBox="1">
          <a:spLocks noChangeArrowheads="1"/>
        </xdr:cNvSpPr>
      </xdr:nvSpPr>
      <xdr:spPr bwMode="auto">
        <a:xfrm>
          <a:off x="2371725" y="781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400" b="0" i="0" u="none" strike="noStrike" baseline="0">
              <a:solidFill>
                <a:srgbClr val="000000"/>
              </a:solidFill>
              <a:latin typeface="華康中黑體"/>
            </a:rPr>
            <a:t>二三</a:t>
          </a:r>
        </a:p>
        <a:p>
          <a:pPr algn="dist" rtl="0">
            <a:defRPr sz="1000"/>
          </a:pPr>
          <a:r>
            <a:rPr lang="zh-TW" altLang="en-US" sz="1400" b="0" i="0" u="none" strike="noStrike" baseline="0">
              <a:solidFill>
                <a:srgbClr val="000000"/>
              </a:solidFill>
              <a:latin typeface="華康中黑體"/>
            </a:rPr>
            <a:t>年年以未</a:t>
          </a:r>
        </a:p>
        <a:p>
          <a:pPr algn="dist" rtl="0">
            <a:defRPr sz="1000"/>
          </a:pPr>
          <a:r>
            <a:rPr lang="zh-TW" altLang="en-US" sz="1400" b="0" i="0" u="none" strike="noStrike" baseline="0">
              <a:solidFill>
                <a:srgbClr val="000000"/>
              </a:solidFill>
              <a:latin typeface="華康中黑體"/>
            </a:rPr>
            <a:t>上滿</a:t>
          </a:r>
        </a:p>
      </xdr:txBody>
    </xdr:sp>
    <xdr:clientData/>
  </xdr:twoCellAnchor>
  <xdr:twoCellAnchor>
    <xdr:from>
      <xdr:col>1</xdr:col>
      <xdr:colOff>0</xdr:colOff>
      <xdr:row>2</xdr:row>
      <xdr:rowOff>0</xdr:rowOff>
    </xdr:from>
    <xdr:to>
      <xdr:col>1</xdr:col>
      <xdr:colOff>0</xdr:colOff>
      <xdr:row>2</xdr:row>
      <xdr:rowOff>0</xdr:rowOff>
    </xdr:to>
    <xdr:sp macro="" textlink="">
      <xdr:nvSpPr>
        <xdr:cNvPr id="5" name="文字 11">
          <a:extLst>
            <a:ext uri="{FF2B5EF4-FFF2-40B4-BE49-F238E27FC236}">
              <a16:creationId xmlns:a16="http://schemas.microsoft.com/office/drawing/2014/main" id="{00000000-0008-0000-1500-000005000000}"/>
            </a:ext>
          </a:extLst>
        </xdr:cNvPr>
        <xdr:cNvSpPr txBox="1">
          <a:spLocks noChangeArrowheads="1"/>
        </xdr:cNvSpPr>
      </xdr:nvSpPr>
      <xdr:spPr bwMode="auto">
        <a:xfrm>
          <a:off x="2371725" y="781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400" b="0" i="0" u="none" strike="noStrike" baseline="0">
              <a:solidFill>
                <a:srgbClr val="000000"/>
              </a:solidFill>
              <a:latin typeface="華康中黑體"/>
            </a:rPr>
            <a:t>三</a:t>
          </a:r>
        </a:p>
        <a:p>
          <a:pPr algn="dist" rtl="0">
            <a:defRPr sz="1000"/>
          </a:pPr>
          <a:r>
            <a:rPr lang="zh-TW" altLang="en-US" sz="1400" b="0" i="0" u="none" strike="noStrike" baseline="0">
              <a:solidFill>
                <a:srgbClr val="000000"/>
              </a:solidFill>
              <a:latin typeface="華康中黑體"/>
            </a:rPr>
            <a:t>年</a:t>
          </a:r>
        </a:p>
      </xdr:txBody>
    </xdr:sp>
    <xdr:clientData/>
  </xdr:twoCellAnchor>
  <xdr:twoCellAnchor>
    <xdr:from>
      <xdr:col>1</xdr:col>
      <xdr:colOff>0</xdr:colOff>
      <xdr:row>2</xdr:row>
      <xdr:rowOff>0</xdr:rowOff>
    </xdr:from>
    <xdr:to>
      <xdr:col>1</xdr:col>
      <xdr:colOff>0</xdr:colOff>
      <xdr:row>2</xdr:row>
      <xdr:rowOff>0</xdr:rowOff>
    </xdr:to>
    <xdr:sp macro="" textlink="">
      <xdr:nvSpPr>
        <xdr:cNvPr id="6" name="文字 12">
          <a:extLst>
            <a:ext uri="{FF2B5EF4-FFF2-40B4-BE49-F238E27FC236}">
              <a16:creationId xmlns:a16="http://schemas.microsoft.com/office/drawing/2014/main" id="{00000000-0008-0000-1500-000006000000}"/>
            </a:ext>
          </a:extLst>
        </xdr:cNvPr>
        <xdr:cNvSpPr txBox="1">
          <a:spLocks noChangeArrowheads="1"/>
        </xdr:cNvSpPr>
      </xdr:nvSpPr>
      <xdr:spPr bwMode="auto">
        <a:xfrm>
          <a:off x="2371725" y="781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400" b="0" i="0" u="none" strike="noStrike" baseline="0">
              <a:solidFill>
                <a:srgbClr val="000000"/>
              </a:solidFill>
              <a:latin typeface="華康中黑體"/>
            </a:rPr>
            <a:t>三五</a:t>
          </a:r>
        </a:p>
        <a:p>
          <a:pPr algn="dist" rtl="0">
            <a:defRPr sz="1000"/>
          </a:pPr>
          <a:r>
            <a:rPr lang="zh-TW" altLang="en-US" sz="1400" b="0" i="0" u="none" strike="noStrike" baseline="0">
              <a:solidFill>
                <a:srgbClr val="000000"/>
              </a:solidFill>
              <a:latin typeface="華康中黑體"/>
            </a:rPr>
            <a:t>年年</a:t>
          </a:r>
        </a:p>
        <a:p>
          <a:pPr algn="dist" rtl="0">
            <a:defRPr sz="1000"/>
          </a:pPr>
          <a:r>
            <a:rPr lang="zh-TW" altLang="en-US" sz="1400" b="0" i="0" u="none" strike="noStrike" baseline="0">
              <a:solidFill>
                <a:srgbClr val="000000"/>
              </a:solidFill>
              <a:latin typeface="華康中黑體"/>
            </a:rPr>
            <a:t>以未</a:t>
          </a:r>
        </a:p>
        <a:p>
          <a:pPr algn="dist" rtl="0">
            <a:defRPr sz="1000"/>
          </a:pPr>
          <a:r>
            <a:rPr lang="zh-TW" altLang="en-US" sz="1400" b="0" i="0" u="none" strike="noStrike" baseline="0">
              <a:solidFill>
                <a:srgbClr val="000000"/>
              </a:solidFill>
              <a:latin typeface="華康中黑體"/>
            </a:rPr>
            <a:t>上滿</a:t>
          </a:r>
        </a:p>
      </xdr:txBody>
    </xdr:sp>
    <xdr:clientData/>
  </xdr:twoCellAnchor>
  <xdr:twoCellAnchor>
    <xdr:from>
      <xdr:col>1</xdr:col>
      <xdr:colOff>0</xdr:colOff>
      <xdr:row>2</xdr:row>
      <xdr:rowOff>0</xdr:rowOff>
    </xdr:from>
    <xdr:to>
      <xdr:col>1</xdr:col>
      <xdr:colOff>0</xdr:colOff>
      <xdr:row>2</xdr:row>
      <xdr:rowOff>0</xdr:rowOff>
    </xdr:to>
    <xdr:sp macro="" textlink="">
      <xdr:nvSpPr>
        <xdr:cNvPr id="7" name="文字 13">
          <a:extLst>
            <a:ext uri="{FF2B5EF4-FFF2-40B4-BE49-F238E27FC236}">
              <a16:creationId xmlns:a16="http://schemas.microsoft.com/office/drawing/2014/main" id="{00000000-0008-0000-1500-000007000000}"/>
            </a:ext>
          </a:extLst>
        </xdr:cNvPr>
        <xdr:cNvSpPr txBox="1">
          <a:spLocks noChangeArrowheads="1"/>
        </xdr:cNvSpPr>
      </xdr:nvSpPr>
      <xdr:spPr bwMode="auto">
        <a:xfrm>
          <a:off x="2371725" y="781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zh-TW" altLang="en-US" sz="1400" b="0" i="0" u="none" strike="noStrike" baseline="0">
              <a:solidFill>
                <a:srgbClr val="000000"/>
              </a:solidFill>
              <a:latin typeface="華康中黑體"/>
            </a:rPr>
            <a:t>五七</a:t>
          </a:r>
        </a:p>
        <a:p>
          <a:pPr algn="ctr" rtl="0">
            <a:defRPr sz="1000"/>
          </a:pPr>
          <a:r>
            <a:rPr lang="zh-TW" altLang="en-US" sz="1400" b="0" i="0" u="none" strike="noStrike" baseline="0">
              <a:solidFill>
                <a:srgbClr val="000000"/>
              </a:solidFill>
              <a:latin typeface="華康中黑體"/>
            </a:rPr>
            <a:t>年年</a:t>
          </a:r>
        </a:p>
        <a:p>
          <a:pPr algn="ctr" rtl="0">
            <a:defRPr sz="1000"/>
          </a:pPr>
          <a:r>
            <a:rPr lang="zh-TW" altLang="en-US" sz="1400" b="0" i="0" u="none" strike="noStrike" baseline="0">
              <a:solidFill>
                <a:srgbClr val="000000"/>
              </a:solidFill>
              <a:latin typeface="華康中黑體"/>
            </a:rPr>
            <a:t>以未</a:t>
          </a:r>
        </a:p>
        <a:p>
          <a:pPr algn="ctr" rtl="0">
            <a:defRPr sz="1000"/>
          </a:pPr>
          <a:r>
            <a:rPr lang="zh-TW" altLang="en-US" sz="1400" b="0" i="0" u="none" strike="noStrike" baseline="0">
              <a:solidFill>
                <a:srgbClr val="000000"/>
              </a:solidFill>
              <a:latin typeface="華康中黑體"/>
            </a:rPr>
            <a:t>上滿</a:t>
          </a:r>
        </a:p>
      </xdr:txBody>
    </xdr:sp>
    <xdr:clientData/>
  </xdr:twoCellAnchor>
  <xdr:twoCellAnchor>
    <xdr:from>
      <xdr:col>1</xdr:col>
      <xdr:colOff>0</xdr:colOff>
      <xdr:row>2</xdr:row>
      <xdr:rowOff>0</xdr:rowOff>
    </xdr:from>
    <xdr:to>
      <xdr:col>1</xdr:col>
      <xdr:colOff>0</xdr:colOff>
      <xdr:row>2</xdr:row>
      <xdr:rowOff>0</xdr:rowOff>
    </xdr:to>
    <xdr:sp macro="" textlink="">
      <xdr:nvSpPr>
        <xdr:cNvPr id="8" name="文字 14">
          <a:extLst>
            <a:ext uri="{FF2B5EF4-FFF2-40B4-BE49-F238E27FC236}">
              <a16:creationId xmlns:a16="http://schemas.microsoft.com/office/drawing/2014/main" id="{00000000-0008-0000-1500-000008000000}"/>
            </a:ext>
          </a:extLst>
        </xdr:cNvPr>
        <xdr:cNvSpPr txBox="1">
          <a:spLocks noChangeArrowheads="1"/>
        </xdr:cNvSpPr>
      </xdr:nvSpPr>
      <xdr:spPr bwMode="auto">
        <a:xfrm>
          <a:off x="2371725" y="781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zh-TW" altLang="en-US" sz="1400" b="0" i="0" u="none" strike="noStrike" baseline="0">
              <a:solidFill>
                <a:srgbClr val="000000"/>
              </a:solidFill>
              <a:latin typeface="華康中黑體"/>
            </a:rPr>
            <a:t>七十</a:t>
          </a:r>
        </a:p>
        <a:p>
          <a:pPr algn="ctr" rtl="0">
            <a:defRPr sz="1000"/>
          </a:pPr>
          <a:r>
            <a:rPr lang="zh-TW" altLang="en-US" sz="1400" b="0" i="0" u="none" strike="noStrike" baseline="0">
              <a:solidFill>
                <a:srgbClr val="000000"/>
              </a:solidFill>
              <a:latin typeface="華康中黑體"/>
            </a:rPr>
            <a:t>年年</a:t>
          </a:r>
        </a:p>
        <a:p>
          <a:pPr algn="ctr" rtl="0">
            <a:defRPr sz="1000"/>
          </a:pPr>
          <a:r>
            <a:rPr lang="zh-TW" altLang="en-US" sz="1400" b="0" i="0" u="none" strike="noStrike" baseline="0">
              <a:solidFill>
                <a:srgbClr val="000000"/>
              </a:solidFill>
              <a:latin typeface="華康中黑體"/>
            </a:rPr>
            <a:t>以未</a:t>
          </a:r>
        </a:p>
        <a:p>
          <a:pPr algn="ctr" rtl="0">
            <a:defRPr sz="1000"/>
          </a:pPr>
          <a:r>
            <a:rPr lang="zh-TW" altLang="en-US" sz="1400" b="0" i="0" u="none" strike="noStrike" baseline="0">
              <a:solidFill>
                <a:srgbClr val="000000"/>
              </a:solidFill>
              <a:latin typeface="華康中黑體"/>
            </a:rPr>
            <a:t>上滿</a:t>
          </a:r>
        </a:p>
      </xdr:txBody>
    </xdr:sp>
    <xdr:clientData/>
  </xdr:twoCellAnchor>
  <xdr:twoCellAnchor>
    <xdr:from>
      <xdr:col>1</xdr:col>
      <xdr:colOff>0</xdr:colOff>
      <xdr:row>2</xdr:row>
      <xdr:rowOff>0</xdr:rowOff>
    </xdr:from>
    <xdr:to>
      <xdr:col>1</xdr:col>
      <xdr:colOff>0</xdr:colOff>
      <xdr:row>2</xdr:row>
      <xdr:rowOff>0</xdr:rowOff>
    </xdr:to>
    <xdr:sp macro="" textlink="">
      <xdr:nvSpPr>
        <xdr:cNvPr id="9" name="文字 16">
          <a:extLst>
            <a:ext uri="{FF2B5EF4-FFF2-40B4-BE49-F238E27FC236}">
              <a16:creationId xmlns:a16="http://schemas.microsoft.com/office/drawing/2014/main" id="{00000000-0008-0000-1500-000009000000}"/>
            </a:ext>
          </a:extLst>
        </xdr:cNvPr>
        <xdr:cNvSpPr txBox="1">
          <a:spLocks noChangeArrowheads="1"/>
        </xdr:cNvSpPr>
      </xdr:nvSpPr>
      <xdr:spPr bwMode="auto">
        <a:xfrm>
          <a:off x="2371725" y="781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400" b="0" i="0" u="none" strike="noStrike" baseline="0">
              <a:solidFill>
                <a:srgbClr val="000000"/>
              </a:solidFill>
              <a:latin typeface="華康中黑體"/>
            </a:rPr>
            <a:t>逾</a:t>
          </a:r>
        </a:p>
        <a:p>
          <a:pPr algn="dist" rtl="0">
            <a:defRPr sz="1000"/>
          </a:pPr>
          <a:r>
            <a:rPr lang="zh-TW" altLang="en-US" sz="1400" b="0" i="0" u="none" strike="noStrike" baseline="0">
              <a:solidFill>
                <a:srgbClr val="000000"/>
              </a:solidFill>
              <a:latin typeface="華康中黑體"/>
            </a:rPr>
            <a:t>十</a:t>
          </a:r>
        </a:p>
        <a:p>
          <a:pPr algn="dist" rtl="0">
            <a:defRPr sz="1000"/>
          </a:pPr>
          <a:r>
            <a:rPr lang="zh-TW" altLang="en-US" sz="1400" b="0" i="0" u="none" strike="noStrike" baseline="0">
              <a:solidFill>
                <a:srgbClr val="000000"/>
              </a:solidFill>
              <a:latin typeface="華康中黑體"/>
            </a:rPr>
            <a:t>五</a:t>
          </a:r>
        </a:p>
        <a:p>
          <a:pPr algn="dist" rtl="0">
            <a:defRPr sz="1000"/>
          </a:pPr>
          <a:r>
            <a:rPr lang="zh-TW" altLang="en-US" sz="1400" b="0" i="0" u="none" strike="noStrike" baseline="0">
              <a:solidFill>
                <a:srgbClr val="000000"/>
              </a:solidFill>
              <a:latin typeface="華康中黑體"/>
            </a:rPr>
            <a:t>年</a:t>
          </a:r>
        </a:p>
      </xdr:txBody>
    </xdr:sp>
    <xdr:clientData/>
  </xdr:twoCellAnchor>
  <xdr:twoCellAnchor>
    <xdr:from>
      <xdr:col>1</xdr:col>
      <xdr:colOff>0</xdr:colOff>
      <xdr:row>2</xdr:row>
      <xdr:rowOff>0</xdr:rowOff>
    </xdr:from>
    <xdr:to>
      <xdr:col>1</xdr:col>
      <xdr:colOff>0</xdr:colOff>
      <xdr:row>2</xdr:row>
      <xdr:rowOff>0</xdr:rowOff>
    </xdr:to>
    <xdr:sp macro="" textlink="">
      <xdr:nvSpPr>
        <xdr:cNvPr id="10" name="文字 1">
          <a:extLst>
            <a:ext uri="{FF2B5EF4-FFF2-40B4-BE49-F238E27FC236}">
              <a16:creationId xmlns:a16="http://schemas.microsoft.com/office/drawing/2014/main" id="{00000000-0008-0000-1500-00000A000000}"/>
            </a:ext>
          </a:extLst>
        </xdr:cNvPr>
        <xdr:cNvSpPr txBox="1">
          <a:spLocks noChangeArrowheads="1"/>
        </xdr:cNvSpPr>
      </xdr:nvSpPr>
      <xdr:spPr bwMode="auto">
        <a:xfrm>
          <a:off x="2371725" y="781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32004" anchor="ctr" upright="1"/>
        <a:lstStyle/>
        <a:p>
          <a:pPr algn="ctr" rtl="0">
            <a:defRPr sz="1000"/>
          </a:pPr>
          <a:r>
            <a:rPr lang="zh-TW" altLang="en-US" sz="1400" b="0" i="0" u="none" strike="noStrike" baseline="0">
              <a:solidFill>
                <a:srgbClr val="000000"/>
              </a:solidFill>
              <a:latin typeface="華康中黑體"/>
            </a:rPr>
            <a:t>無</a:t>
          </a:r>
        </a:p>
        <a:p>
          <a:pPr algn="ctr" rtl="0">
            <a:defRPr sz="1000"/>
          </a:pPr>
          <a:r>
            <a:rPr lang="zh-TW" altLang="en-US" sz="1400" b="0" i="0" u="none" strike="noStrike" baseline="0">
              <a:solidFill>
                <a:srgbClr val="000000"/>
              </a:solidFill>
              <a:latin typeface="華康中黑體"/>
            </a:rPr>
            <a:t>期</a:t>
          </a:r>
        </a:p>
        <a:p>
          <a:pPr algn="ctr" rtl="0">
            <a:defRPr sz="1000"/>
          </a:pPr>
          <a:r>
            <a:rPr lang="zh-TW" altLang="en-US" sz="1400" b="0" i="0" u="none" strike="noStrike" baseline="0">
              <a:solidFill>
                <a:srgbClr val="000000"/>
              </a:solidFill>
              <a:latin typeface="華康中黑體"/>
            </a:rPr>
            <a:t>徒</a:t>
          </a:r>
        </a:p>
        <a:p>
          <a:pPr algn="ctr" rtl="0">
            <a:defRPr sz="1000"/>
          </a:pPr>
          <a:r>
            <a:rPr lang="zh-TW" altLang="en-US" sz="1400" b="0" i="0" u="none" strike="noStrike" baseline="0">
              <a:solidFill>
                <a:srgbClr val="000000"/>
              </a:solidFill>
              <a:latin typeface="華康中黑體"/>
            </a:rPr>
            <a:t>刑</a:t>
          </a:r>
        </a:p>
      </xdr:txBody>
    </xdr:sp>
    <xdr:clientData/>
  </xdr:twoCellAnchor>
  <xdr:twoCellAnchor>
    <xdr:from>
      <xdr:col>1</xdr:col>
      <xdr:colOff>0</xdr:colOff>
      <xdr:row>2</xdr:row>
      <xdr:rowOff>0</xdr:rowOff>
    </xdr:from>
    <xdr:to>
      <xdr:col>1</xdr:col>
      <xdr:colOff>0</xdr:colOff>
      <xdr:row>2</xdr:row>
      <xdr:rowOff>0</xdr:rowOff>
    </xdr:to>
    <xdr:sp macro="" textlink="">
      <xdr:nvSpPr>
        <xdr:cNvPr id="11" name="文字 2">
          <a:extLst>
            <a:ext uri="{FF2B5EF4-FFF2-40B4-BE49-F238E27FC236}">
              <a16:creationId xmlns:a16="http://schemas.microsoft.com/office/drawing/2014/main" id="{00000000-0008-0000-1500-00000B000000}"/>
            </a:ext>
          </a:extLst>
        </xdr:cNvPr>
        <xdr:cNvSpPr txBox="1">
          <a:spLocks noChangeArrowheads="1"/>
        </xdr:cNvSpPr>
      </xdr:nvSpPr>
      <xdr:spPr bwMode="auto">
        <a:xfrm>
          <a:off x="2371725" y="781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zh-TW" altLang="en-US" sz="1400" b="0" i="0" u="none" strike="noStrike" baseline="0">
              <a:solidFill>
                <a:srgbClr val="000000"/>
              </a:solidFill>
              <a:latin typeface="華康中黑體"/>
            </a:rPr>
            <a:t>二</a:t>
          </a:r>
        </a:p>
        <a:p>
          <a:pPr algn="ctr" rtl="0">
            <a:defRPr sz="1000"/>
          </a:pPr>
          <a:r>
            <a:rPr lang="zh-TW" altLang="en-US" sz="1400" b="0" i="0" u="none" strike="noStrike" baseline="0">
              <a:solidFill>
                <a:srgbClr val="000000"/>
              </a:solidFill>
              <a:latin typeface="華康中黑體"/>
            </a:rPr>
            <a:t>年</a:t>
          </a:r>
        </a:p>
        <a:p>
          <a:pPr algn="ctr" rtl="0">
            <a:defRPr sz="1000"/>
          </a:pPr>
          <a:r>
            <a:rPr lang="zh-TW" altLang="en-US" sz="1400" b="0" i="0" u="none" strike="noStrike" baseline="0">
              <a:solidFill>
                <a:srgbClr val="000000"/>
              </a:solidFill>
              <a:latin typeface="華康中黑體"/>
            </a:rPr>
            <a:t>未</a:t>
          </a:r>
        </a:p>
        <a:p>
          <a:pPr algn="ctr" rtl="0">
            <a:defRPr sz="1000"/>
          </a:pPr>
          <a:r>
            <a:rPr lang="zh-TW" altLang="en-US" sz="1400" b="0" i="0" u="none" strike="noStrike" baseline="0">
              <a:solidFill>
                <a:srgbClr val="000000"/>
              </a:solidFill>
              <a:latin typeface="華康中黑體"/>
            </a:rPr>
            <a:t>滿</a:t>
          </a:r>
        </a:p>
      </xdr:txBody>
    </xdr:sp>
    <xdr:clientData/>
  </xdr:twoCellAnchor>
  <xdr:twoCellAnchor>
    <xdr:from>
      <xdr:col>1</xdr:col>
      <xdr:colOff>0</xdr:colOff>
      <xdr:row>2</xdr:row>
      <xdr:rowOff>0</xdr:rowOff>
    </xdr:from>
    <xdr:to>
      <xdr:col>1</xdr:col>
      <xdr:colOff>0</xdr:colOff>
      <xdr:row>2</xdr:row>
      <xdr:rowOff>0</xdr:rowOff>
    </xdr:to>
    <xdr:sp macro="" textlink="">
      <xdr:nvSpPr>
        <xdr:cNvPr id="12" name="文字 3">
          <a:extLst>
            <a:ext uri="{FF2B5EF4-FFF2-40B4-BE49-F238E27FC236}">
              <a16:creationId xmlns:a16="http://schemas.microsoft.com/office/drawing/2014/main" id="{00000000-0008-0000-1500-00000C000000}"/>
            </a:ext>
          </a:extLst>
        </xdr:cNvPr>
        <xdr:cNvSpPr txBox="1">
          <a:spLocks noChangeArrowheads="1"/>
        </xdr:cNvSpPr>
      </xdr:nvSpPr>
      <xdr:spPr bwMode="auto">
        <a:xfrm>
          <a:off x="2371725" y="781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400" b="0" i="0" u="none" strike="noStrike" baseline="0">
              <a:solidFill>
                <a:srgbClr val="000000"/>
              </a:solidFill>
              <a:latin typeface="華康中黑體"/>
            </a:rPr>
            <a:t>二三</a:t>
          </a:r>
        </a:p>
        <a:p>
          <a:pPr algn="dist" rtl="0">
            <a:defRPr sz="1000"/>
          </a:pPr>
          <a:r>
            <a:rPr lang="zh-TW" altLang="en-US" sz="1400" b="0" i="0" u="none" strike="noStrike" baseline="0">
              <a:solidFill>
                <a:srgbClr val="000000"/>
              </a:solidFill>
              <a:latin typeface="華康中黑體"/>
            </a:rPr>
            <a:t>年年以未</a:t>
          </a:r>
        </a:p>
        <a:p>
          <a:pPr algn="dist" rtl="0">
            <a:defRPr sz="1000"/>
          </a:pPr>
          <a:r>
            <a:rPr lang="zh-TW" altLang="en-US" sz="1400" b="0" i="0" u="none" strike="noStrike" baseline="0">
              <a:solidFill>
                <a:srgbClr val="000000"/>
              </a:solidFill>
              <a:latin typeface="華康中黑體"/>
            </a:rPr>
            <a:t>上滿</a:t>
          </a:r>
        </a:p>
      </xdr:txBody>
    </xdr:sp>
    <xdr:clientData/>
  </xdr:twoCellAnchor>
  <xdr:twoCellAnchor>
    <xdr:from>
      <xdr:col>1</xdr:col>
      <xdr:colOff>0</xdr:colOff>
      <xdr:row>2</xdr:row>
      <xdr:rowOff>0</xdr:rowOff>
    </xdr:from>
    <xdr:to>
      <xdr:col>1</xdr:col>
      <xdr:colOff>0</xdr:colOff>
      <xdr:row>2</xdr:row>
      <xdr:rowOff>0</xdr:rowOff>
    </xdr:to>
    <xdr:sp macro="" textlink="">
      <xdr:nvSpPr>
        <xdr:cNvPr id="13" name="文字 11">
          <a:extLst>
            <a:ext uri="{FF2B5EF4-FFF2-40B4-BE49-F238E27FC236}">
              <a16:creationId xmlns:a16="http://schemas.microsoft.com/office/drawing/2014/main" id="{00000000-0008-0000-1500-00000D000000}"/>
            </a:ext>
          </a:extLst>
        </xdr:cNvPr>
        <xdr:cNvSpPr txBox="1">
          <a:spLocks noChangeArrowheads="1"/>
        </xdr:cNvSpPr>
      </xdr:nvSpPr>
      <xdr:spPr bwMode="auto">
        <a:xfrm>
          <a:off x="2371725" y="781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400" b="0" i="0" u="none" strike="noStrike" baseline="0">
              <a:solidFill>
                <a:srgbClr val="000000"/>
              </a:solidFill>
              <a:latin typeface="華康中黑體"/>
            </a:rPr>
            <a:t>三</a:t>
          </a:r>
        </a:p>
        <a:p>
          <a:pPr algn="dist" rtl="0">
            <a:defRPr sz="1000"/>
          </a:pPr>
          <a:r>
            <a:rPr lang="zh-TW" altLang="en-US" sz="1400" b="0" i="0" u="none" strike="noStrike" baseline="0">
              <a:solidFill>
                <a:srgbClr val="000000"/>
              </a:solidFill>
              <a:latin typeface="華康中黑體"/>
            </a:rPr>
            <a:t>年</a:t>
          </a:r>
        </a:p>
      </xdr:txBody>
    </xdr:sp>
    <xdr:clientData/>
  </xdr:twoCellAnchor>
  <xdr:twoCellAnchor>
    <xdr:from>
      <xdr:col>1</xdr:col>
      <xdr:colOff>0</xdr:colOff>
      <xdr:row>2</xdr:row>
      <xdr:rowOff>0</xdr:rowOff>
    </xdr:from>
    <xdr:to>
      <xdr:col>1</xdr:col>
      <xdr:colOff>0</xdr:colOff>
      <xdr:row>2</xdr:row>
      <xdr:rowOff>0</xdr:rowOff>
    </xdr:to>
    <xdr:sp macro="" textlink="">
      <xdr:nvSpPr>
        <xdr:cNvPr id="14" name="文字 12">
          <a:extLst>
            <a:ext uri="{FF2B5EF4-FFF2-40B4-BE49-F238E27FC236}">
              <a16:creationId xmlns:a16="http://schemas.microsoft.com/office/drawing/2014/main" id="{00000000-0008-0000-1500-00000E000000}"/>
            </a:ext>
          </a:extLst>
        </xdr:cNvPr>
        <xdr:cNvSpPr txBox="1">
          <a:spLocks noChangeArrowheads="1"/>
        </xdr:cNvSpPr>
      </xdr:nvSpPr>
      <xdr:spPr bwMode="auto">
        <a:xfrm>
          <a:off x="2371725" y="781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400" b="0" i="0" u="none" strike="noStrike" baseline="0">
              <a:solidFill>
                <a:srgbClr val="000000"/>
              </a:solidFill>
              <a:latin typeface="華康中黑體"/>
            </a:rPr>
            <a:t>三五</a:t>
          </a:r>
        </a:p>
        <a:p>
          <a:pPr algn="dist" rtl="0">
            <a:defRPr sz="1000"/>
          </a:pPr>
          <a:r>
            <a:rPr lang="zh-TW" altLang="en-US" sz="1400" b="0" i="0" u="none" strike="noStrike" baseline="0">
              <a:solidFill>
                <a:srgbClr val="000000"/>
              </a:solidFill>
              <a:latin typeface="華康中黑體"/>
            </a:rPr>
            <a:t>年年</a:t>
          </a:r>
        </a:p>
        <a:p>
          <a:pPr algn="dist" rtl="0">
            <a:defRPr sz="1000"/>
          </a:pPr>
          <a:r>
            <a:rPr lang="zh-TW" altLang="en-US" sz="1400" b="0" i="0" u="none" strike="noStrike" baseline="0">
              <a:solidFill>
                <a:srgbClr val="000000"/>
              </a:solidFill>
              <a:latin typeface="華康中黑體"/>
            </a:rPr>
            <a:t>以未</a:t>
          </a:r>
        </a:p>
        <a:p>
          <a:pPr algn="dist" rtl="0">
            <a:defRPr sz="1000"/>
          </a:pPr>
          <a:r>
            <a:rPr lang="zh-TW" altLang="en-US" sz="1400" b="0" i="0" u="none" strike="noStrike" baseline="0">
              <a:solidFill>
                <a:srgbClr val="000000"/>
              </a:solidFill>
              <a:latin typeface="華康中黑體"/>
            </a:rPr>
            <a:t>上滿</a:t>
          </a:r>
        </a:p>
      </xdr:txBody>
    </xdr:sp>
    <xdr:clientData/>
  </xdr:twoCellAnchor>
  <xdr:twoCellAnchor>
    <xdr:from>
      <xdr:col>1</xdr:col>
      <xdr:colOff>0</xdr:colOff>
      <xdr:row>2</xdr:row>
      <xdr:rowOff>0</xdr:rowOff>
    </xdr:from>
    <xdr:to>
      <xdr:col>1</xdr:col>
      <xdr:colOff>0</xdr:colOff>
      <xdr:row>2</xdr:row>
      <xdr:rowOff>0</xdr:rowOff>
    </xdr:to>
    <xdr:sp macro="" textlink="">
      <xdr:nvSpPr>
        <xdr:cNvPr id="15" name="文字 13">
          <a:extLst>
            <a:ext uri="{FF2B5EF4-FFF2-40B4-BE49-F238E27FC236}">
              <a16:creationId xmlns:a16="http://schemas.microsoft.com/office/drawing/2014/main" id="{00000000-0008-0000-1500-00000F000000}"/>
            </a:ext>
          </a:extLst>
        </xdr:cNvPr>
        <xdr:cNvSpPr txBox="1">
          <a:spLocks noChangeArrowheads="1"/>
        </xdr:cNvSpPr>
      </xdr:nvSpPr>
      <xdr:spPr bwMode="auto">
        <a:xfrm>
          <a:off x="2371725" y="781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zh-TW" altLang="en-US" sz="1400" b="0" i="0" u="none" strike="noStrike" baseline="0">
              <a:solidFill>
                <a:srgbClr val="000000"/>
              </a:solidFill>
              <a:latin typeface="華康中黑體"/>
            </a:rPr>
            <a:t>五七</a:t>
          </a:r>
        </a:p>
        <a:p>
          <a:pPr algn="ctr" rtl="0">
            <a:defRPr sz="1000"/>
          </a:pPr>
          <a:r>
            <a:rPr lang="zh-TW" altLang="en-US" sz="1400" b="0" i="0" u="none" strike="noStrike" baseline="0">
              <a:solidFill>
                <a:srgbClr val="000000"/>
              </a:solidFill>
              <a:latin typeface="華康中黑體"/>
            </a:rPr>
            <a:t>年年</a:t>
          </a:r>
        </a:p>
        <a:p>
          <a:pPr algn="ctr" rtl="0">
            <a:defRPr sz="1000"/>
          </a:pPr>
          <a:r>
            <a:rPr lang="zh-TW" altLang="en-US" sz="1400" b="0" i="0" u="none" strike="noStrike" baseline="0">
              <a:solidFill>
                <a:srgbClr val="000000"/>
              </a:solidFill>
              <a:latin typeface="華康中黑體"/>
            </a:rPr>
            <a:t>以未</a:t>
          </a:r>
        </a:p>
        <a:p>
          <a:pPr algn="ctr" rtl="0">
            <a:defRPr sz="1000"/>
          </a:pPr>
          <a:r>
            <a:rPr lang="zh-TW" altLang="en-US" sz="1400" b="0" i="0" u="none" strike="noStrike" baseline="0">
              <a:solidFill>
                <a:srgbClr val="000000"/>
              </a:solidFill>
              <a:latin typeface="華康中黑體"/>
            </a:rPr>
            <a:t>上滿</a:t>
          </a:r>
        </a:p>
      </xdr:txBody>
    </xdr:sp>
    <xdr:clientData/>
  </xdr:twoCellAnchor>
  <xdr:twoCellAnchor>
    <xdr:from>
      <xdr:col>1</xdr:col>
      <xdr:colOff>0</xdr:colOff>
      <xdr:row>2</xdr:row>
      <xdr:rowOff>0</xdr:rowOff>
    </xdr:from>
    <xdr:to>
      <xdr:col>1</xdr:col>
      <xdr:colOff>0</xdr:colOff>
      <xdr:row>2</xdr:row>
      <xdr:rowOff>0</xdr:rowOff>
    </xdr:to>
    <xdr:sp macro="" textlink="">
      <xdr:nvSpPr>
        <xdr:cNvPr id="16" name="文字 14">
          <a:extLst>
            <a:ext uri="{FF2B5EF4-FFF2-40B4-BE49-F238E27FC236}">
              <a16:creationId xmlns:a16="http://schemas.microsoft.com/office/drawing/2014/main" id="{00000000-0008-0000-1500-000010000000}"/>
            </a:ext>
          </a:extLst>
        </xdr:cNvPr>
        <xdr:cNvSpPr txBox="1">
          <a:spLocks noChangeArrowheads="1"/>
        </xdr:cNvSpPr>
      </xdr:nvSpPr>
      <xdr:spPr bwMode="auto">
        <a:xfrm>
          <a:off x="2371725" y="781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zh-TW" altLang="en-US" sz="1400" b="0" i="0" u="none" strike="noStrike" baseline="0">
              <a:solidFill>
                <a:srgbClr val="000000"/>
              </a:solidFill>
              <a:latin typeface="華康中黑體"/>
            </a:rPr>
            <a:t>七十</a:t>
          </a:r>
        </a:p>
        <a:p>
          <a:pPr algn="ctr" rtl="0">
            <a:defRPr sz="1000"/>
          </a:pPr>
          <a:r>
            <a:rPr lang="zh-TW" altLang="en-US" sz="1400" b="0" i="0" u="none" strike="noStrike" baseline="0">
              <a:solidFill>
                <a:srgbClr val="000000"/>
              </a:solidFill>
              <a:latin typeface="華康中黑體"/>
            </a:rPr>
            <a:t>年年</a:t>
          </a:r>
        </a:p>
        <a:p>
          <a:pPr algn="ctr" rtl="0">
            <a:defRPr sz="1000"/>
          </a:pPr>
          <a:r>
            <a:rPr lang="zh-TW" altLang="en-US" sz="1400" b="0" i="0" u="none" strike="noStrike" baseline="0">
              <a:solidFill>
                <a:srgbClr val="000000"/>
              </a:solidFill>
              <a:latin typeface="華康中黑體"/>
            </a:rPr>
            <a:t>以未</a:t>
          </a:r>
        </a:p>
        <a:p>
          <a:pPr algn="ctr" rtl="0">
            <a:defRPr sz="1000"/>
          </a:pPr>
          <a:r>
            <a:rPr lang="zh-TW" altLang="en-US" sz="1400" b="0" i="0" u="none" strike="noStrike" baseline="0">
              <a:solidFill>
                <a:srgbClr val="000000"/>
              </a:solidFill>
              <a:latin typeface="華康中黑體"/>
            </a:rPr>
            <a:t>上滿</a:t>
          </a:r>
        </a:p>
      </xdr:txBody>
    </xdr:sp>
    <xdr:clientData/>
  </xdr:twoCellAnchor>
  <xdr:twoCellAnchor>
    <xdr:from>
      <xdr:col>1</xdr:col>
      <xdr:colOff>0</xdr:colOff>
      <xdr:row>2</xdr:row>
      <xdr:rowOff>0</xdr:rowOff>
    </xdr:from>
    <xdr:to>
      <xdr:col>1</xdr:col>
      <xdr:colOff>0</xdr:colOff>
      <xdr:row>2</xdr:row>
      <xdr:rowOff>0</xdr:rowOff>
    </xdr:to>
    <xdr:sp macro="" textlink="">
      <xdr:nvSpPr>
        <xdr:cNvPr id="17" name="文字 16">
          <a:extLst>
            <a:ext uri="{FF2B5EF4-FFF2-40B4-BE49-F238E27FC236}">
              <a16:creationId xmlns:a16="http://schemas.microsoft.com/office/drawing/2014/main" id="{00000000-0008-0000-1500-000011000000}"/>
            </a:ext>
          </a:extLst>
        </xdr:cNvPr>
        <xdr:cNvSpPr txBox="1">
          <a:spLocks noChangeArrowheads="1"/>
        </xdr:cNvSpPr>
      </xdr:nvSpPr>
      <xdr:spPr bwMode="auto">
        <a:xfrm>
          <a:off x="2371725" y="781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400" b="0" i="0" u="none" strike="noStrike" baseline="0">
              <a:solidFill>
                <a:srgbClr val="000000"/>
              </a:solidFill>
              <a:latin typeface="華康中黑體"/>
            </a:rPr>
            <a:t>逾</a:t>
          </a:r>
        </a:p>
        <a:p>
          <a:pPr algn="dist" rtl="0">
            <a:defRPr sz="1000"/>
          </a:pPr>
          <a:r>
            <a:rPr lang="zh-TW" altLang="en-US" sz="1400" b="0" i="0" u="none" strike="noStrike" baseline="0">
              <a:solidFill>
                <a:srgbClr val="000000"/>
              </a:solidFill>
              <a:latin typeface="華康中黑體"/>
            </a:rPr>
            <a:t>十</a:t>
          </a:r>
        </a:p>
        <a:p>
          <a:pPr algn="dist" rtl="0">
            <a:defRPr sz="1000"/>
          </a:pPr>
          <a:r>
            <a:rPr lang="zh-TW" altLang="en-US" sz="1400" b="0" i="0" u="none" strike="noStrike" baseline="0">
              <a:solidFill>
                <a:srgbClr val="000000"/>
              </a:solidFill>
              <a:latin typeface="華康中黑體"/>
            </a:rPr>
            <a:t>五</a:t>
          </a:r>
        </a:p>
        <a:p>
          <a:pPr algn="dist" rtl="0">
            <a:defRPr sz="1000"/>
          </a:pPr>
          <a:r>
            <a:rPr lang="zh-TW" altLang="en-US" sz="1400" b="0" i="0" u="none" strike="noStrike" baseline="0">
              <a:solidFill>
                <a:srgbClr val="000000"/>
              </a:solidFill>
              <a:latin typeface="華康中黑體"/>
            </a:rPr>
            <a:t>年</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2</xdr:row>
      <xdr:rowOff>0</xdr:rowOff>
    </xdr:from>
    <xdr:to>
      <xdr:col>2</xdr:col>
      <xdr:colOff>0</xdr:colOff>
      <xdr:row>2</xdr:row>
      <xdr:rowOff>0</xdr:rowOff>
    </xdr:to>
    <xdr:sp macro="" textlink="">
      <xdr:nvSpPr>
        <xdr:cNvPr id="2" name="文字 1">
          <a:extLst>
            <a:ext uri="{FF2B5EF4-FFF2-40B4-BE49-F238E27FC236}">
              <a16:creationId xmlns:a16="http://schemas.microsoft.com/office/drawing/2014/main" id="{00000000-0008-0000-1600-000002000000}"/>
            </a:ext>
          </a:extLst>
        </xdr:cNvPr>
        <xdr:cNvSpPr txBox="1">
          <a:spLocks noChangeArrowheads="1"/>
        </xdr:cNvSpPr>
      </xdr:nvSpPr>
      <xdr:spPr bwMode="auto">
        <a:xfrm>
          <a:off x="3209925"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ctr" rtl="0">
            <a:defRPr sz="1000"/>
          </a:pPr>
          <a:r>
            <a:rPr lang="zh-TW" altLang="en-US" sz="1400" b="0" i="0" u="none" strike="noStrike" baseline="0">
              <a:solidFill>
                <a:srgbClr val="000000"/>
              </a:solidFill>
              <a:latin typeface="華康中黑體"/>
              <a:ea typeface="華康中黑體"/>
            </a:rPr>
            <a:t>無</a:t>
          </a:r>
        </a:p>
        <a:p>
          <a:pPr algn="ctr" rtl="0">
            <a:defRPr sz="1000"/>
          </a:pPr>
          <a:r>
            <a:rPr lang="zh-TW" altLang="en-US" sz="1400" b="0" i="0" u="none" strike="noStrike" baseline="0">
              <a:solidFill>
                <a:srgbClr val="000000"/>
              </a:solidFill>
              <a:latin typeface="華康中黑體"/>
              <a:ea typeface="華康中黑體"/>
            </a:rPr>
            <a:t>期</a:t>
          </a:r>
        </a:p>
        <a:p>
          <a:pPr algn="ctr" rtl="0">
            <a:defRPr sz="1000"/>
          </a:pPr>
          <a:r>
            <a:rPr lang="zh-TW" altLang="en-US" sz="1400" b="0" i="0" u="none" strike="noStrike" baseline="0">
              <a:solidFill>
                <a:srgbClr val="000000"/>
              </a:solidFill>
              <a:latin typeface="華康中黑體"/>
              <a:ea typeface="華康中黑體"/>
            </a:rPr>
            <a:t>徒</a:t>
          </a:r>
        </a:p>
        <a:p>
          <a:pPr algn="ctr" rtl="0">
            <a:defRPr sz="1000"/>
          </a:pPr>
          <a:r>
            <a:rPr lang="zh-TW" altLang="en-US" sz="1400" b="0" i="0" u="none" strike="noStrike" baseline="0">
              <a:solidFill>
                <a:srgbClr val="000000"/>
              </a:solidFill>
              <a:latin typeface="華康中黑體"/>
              <a:ea typeface="華康中黑體"/>
            </a:rPr>
            <a:t>刑</a:t>
          </a:r>
          <a:endParaRPr lang="zh-TW" altLang="en-US"/>
        </a:p>
      </xdr:txBody>
    </xdr:sp>
    <xdr:clientData/>
  </xdr:twoCellAnchor>
  <xdr:twoCellAnchor>
    <xdr:from>
      <xdr:col>2</xdr:col>
      <xdr:colOff>0</xdr:colOff>
      <xdr:row>2</xdr:row>
      <xdr:rowOff>0</xdr:rowOff>
    </xdr:from>
    <xdr:to>
      <xdr:col>2</xdr:col>
      <xdr:colOff>0</xdr:colOff>
      <xdr:row>2</xdr:row>
      <xdr:rowOff>0</xdr:rowOff>
    </xdr:to>
    <xdr:sp macro="" textlink="">
      <xdr:nvSpPr>
        <xdr:cNvPr id="3" name="文字 2">
          <a:extLst>
            <a:ext uri="{FF2B5EF4-FFF2-40B4-BE49-F238E27FC236}">
              <a16:creationId xmlns:a16="http://schemas.microsoft.com/office/drawing/2014/main" id="{00000000-0008-0000-1600-000003000000}"/>
            </a:ext>
          </a:extLst>
        </xdr:cNvPr>
        <xdr:cNvSpPr txBox="1">
          <a:spLocks noChangeArrowheads="1"/>
        </xdr:cNvSpPr>
      </xdr:nvSpPr>
      <xdr:spPr bwMode="auto">
        <a:xfrm>
          <a:off x="3209925"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ctr" rtl="0">
            <a:defRPr sz="1000"/>
          </a:pPr>
          <a:r>
            <a:rPr lang="zh-TW" altLang="en-US" sz="1400" b="0" i="0" u="none" strike="noStrike" baseline="0">
              <a:solidFill>
                <a:srgbClr val="000000"/>
              </a:solidFill>
              <a:latin typeface="華康中黑體"/>
              <a:ea typeface="華康中黑體"/>
            </a:rPr>
            <a:t>二</a:t>
          </a:r>
        </a:p>
        <a:p>
          <a:pPr algn="ctr" rtl="0">
            <a:defRPr sz="1000"/>
          </a:pPr>
          <a:r>
            <a:rPr lang="zh-TW" altLang="en-US" sz="1400" b="0" i="0" u="none" strike="noStrike" baseline="0">
              <a:solidFill>
                <a:srgbClr val="000000"/>
              </a:solidFill>
              <a:latin typeface="華康中黑體"/>
              <a:ea typeface="華康中黑體"/>
            </a:rPr>
            <a:t>年</a:t>
          </a:r>
        </a:p>
        <a:p>
          <a:pPr algn="ctr" rtl="0">
            <a:defRPr sz="1000"/>
          </a:pPr>
          <a:r>
            <a:rPr lang="zh-TW" altLang="en-US" sz="1400" b="0" i="0" u="none" strike="noStrike" baseline="0">
              <a:solidFill>
                <a:srgbClr val="000000"/>
              </a:solidFill>
              <a:latin typeface="華康中黑體"/>
              <a:ea typeface="華康中黑體"/>
            </a:rPr>
            <a:t>未</a:t>
          </a:r>
        </a:p>
        <a:p>
          <a:pPr algn="ctr" rtl="0">
            <a:defRPr sz="1000"/>
          </a:pPr>
          <a:r>
            <a:rPr lang="zh-TW" altLang="en-US" sz="1400" b="0" i="0" u="none" strike="noStrike" baseline="0">
              <a:solidFill>
                <a:srgbClr val="000000"/>
              </a:solidFill>
              <a:latin typeface="華康中黑體"/>
              <a:ea typeface="華康中黑體"/>
            </a:rPr>
            <a:t>滿</a:t>
          </a:r>
          <a:endParaRPr lang="zh-TW" altLang="en-US"/>
        </a:p>
      </xdr:txBody>
    </xdr:sp>
    <xdr:clientData/>
  </xdr:twoCellAnchor>
  <xdr:twoCellAnchor>
    <xdr:from>
      <xdr:col>2</xdr:col>
      <xdr:colOff>0</xdr:colOff>
      <xdr:row>2</xdr:row>
      <xdr:rowOff>0</xdr:rowOff>
    </xdr:from>
    <xdr:to>
      <xdr:col>2</xdr:col>
      <xdr:colOff>0</xdr:colOff>
      <xdr:row>2</xdr:row>
      <xdr:rowOff>0</xdr:rowOff>
    </xdr:to>
    <xdr:sp macro="" textlink="">
      <xdr:nvSpPr>
        <xdr:cNvPr id="4" name="文字 3">
          <a:extLst>
            <a:ext uri="{FF2B5EF4-FFF2-40B4-BE49-F238E27FC236}">
              <a16:creationId xmlns:a16="http://schemas.microsoft.com/office/drawing/2014/main" id="{00000000-0008-0000-1600-000004000000}"/>
            </a:ext>
          </a:extLst>
        </xdr:cNvPr>
        <xdr:cNvSpPr txBox="1">
          <a:spLocks noChangeArrowheads="1"/>
        </xdr:cNvSpPr>
      </xdr:nvSpPr>
      <xdr:spPr bwMode="auto">
        <a:xfrm>
          <a:off x="3209925"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dist" rtl="0">
            <a:defRPr sz="1000"/>
          </a:pPr>
          <a:r>
            <a:rPr lang="zh-TW" altLang="en-US" sz="1400" b="0" i="0" u="none" strike="noStrike" baseline="0">
              <a:solidFill>
                <a:srgbClr val="000000"/>
              </a:solidFill>
              <a:latin typeface="華康中黑體"/>
              <a:ea typeface="華康中黑體"/>
            </a:rPr>
            <a:t>二三</a:t>
          </a:r>
        </a:p>
        <a:p>
          <a:pPr algn="dist" rtl="0">
            <a:defRPr sz="1000"/>
          </a:pPr>
          <a:r>
            <a:rPr lang="zh-TW" altLang="en-US" sz="1400" b="0" i="0" u="none" strike="noStrike" baseline="0">
              <a:solidFill>
                <a:srgbClr val="000000"/>
              </a:solidFill>
              <a:latin typeface="華康中黑體"/>
              <a:ea typeface="華康中黑體"/>
            </a:rPr>
            <a:t>年年以未</a:t>
          </a:r>
        </a:p>
        <a:p>
          <a:pPr algn="dist" rtl="0">
            <a:defRPr sz="1000"/>
          </a:pPr>
          <a:r>
            <a:rPr lang="zh-TW" altLang="en-US" sz="1400" b="0" i="0" u="none" strike="noStrike" baseline="0">
              <a:solidFill>
                <a:srgbClr val="000000"/>
              </a:solidFill>
              <a:latin typeface="華康中黑體"/>
              <a:ea typeface="華康中黑體"/>
            </a:rPr>
            <a:t>上滿</a:t>
          </a:r>
          <a:endParaRPr lang="zh-TW" altLang="en-US"/>
        </a:p>
      </xdr:txBody>
    </xdr:sp>
    <xdr:clientData/>
  </xdr:twoCellAnchor>
  <xdr:twoCellAnchor>
    <xdr:from>
      <xdr:col>2</xdr:col>
      <xdr:colOff>0</xdr:colOff>
      <xdr:row>2</xdr:row>
      <xdr:rowOff>0</xdr:rowOff>
    </xdr:from>
    <xdr:to>
      <xdr:col>2</xdr:col>
      <xdr:colOff>0</xdr:colOff>
      <xdr:row>2</xdr:row>
      <xdr:rowOff>0</xdr:rowOff>
    </xdr:to>
    <xdr:sp macro="" textlink="">
      <xdr:nvSpPr>
        <xdr:cNvPr id="5" name="文字 11">
          <a:extLst>
            <a:ext uri="{FF2B5EF4-FFF2-40B4-BE49-F238E27FC236}">
              <a16:creationId xmlns:a16="http://schemas.microsoft.com/office/drawing/2014/main" id="{00000000-0008-0000-1600-000005000000}"/>
            </a:ext>
          </a:extLst>
        </xdr:cNvPr>
        <xdr:cNvSpPr txBox="1">
          <a:spLocks noChangeArrowheads="1"/>
        </xdr:cNvSpPr>
      </xdr:nvSpPr>
      <xdr:spPr bwMode="auto">
        <a:xfrm>
          <a:off x="3209925"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dist" rtl="0">
            <a:defRPr sz="1000"/>
          </a:pPr>
          <a:r>
            <a:rPr lang="zh-TW" altLang="en-US" sz="1400" b="0" i="0" u="none" strike="noStrike" baseline="0">
              <a:solidFill>
                <a:srgbClr val="000000"/>
              </a:solidFill>
              <a:latin typeface="華康中黑體"/>
              <a:ea typeface="華康中黑體"/>
            </a:rPr>
            <a:t>三</a:t>
          </a:r>
        </a:p>
        <a:p>
          <a:pPr algn="dist" rtl="0">
            <a:defRPr sz="1000"/>
          </a:pPr>
          <a:r>
            <a:rPr lang="zh-TW" altLang="en-US" sz="1400" b="0" i="0" u="none" strike="noStrike" baseline="0">
              <a:solidFill>
                <a:srgbClr val="000000"/>
              </a:solidFill>
              <a:latin typeface="華康中黑體"/>
              <a:ea typeface="華康中黑體"/>
            </a:rPr>
            <a:t>年</a:t>
          </a:r>
          <a:endParaRPr lang="zh-TW" altLang="en-US"/>
        </a:p>
      </xdr:txBody>
    </xdr:sp>
    <xdr:clientData/>
  </xdr:twoCellAnchor>
  <xdr:twoCellAnchor>
    <xdr:from>
      <xdr:col>2</xdr:col>
      <xdr:colOff>0</xdr:colOff>
      <xdr:row>2</xdr:row>
      <xdr:rowOff>0</xdr:rowOff>
    </xdr:from>
    <xdr:to>
      <xdr:col>2</xdr:col>
      <xdr:colOff>0</xdr:colOff>
      <xdr:row>2</xdr:row>
      <xdr:rowOff>0</xdr:rowOff>
    </xdr:to>
    <xdr:sp macro="" textlink="">
      <xdr:nvSpPr>
        <xdr:cNvPr id="6" name="文字 12">
          <a:extLst>
            <a:ext uri="{FF2B5EF4-FFF2-40B4-BE49-F238E27FC236}">
              <a16:creationId xmlns:a16="http://schemas.microsoft.com/office/drawing/2014/main" id="{00000000-0008-0000-1600-000006000000}"/>
            </a:ext>
          </a:extLst>
        </xdr:cNvPr>
        <xdr:cNvSpPr txBox="1">
          <a:spLocks noChangeArrowheads="1"/>
        </xdr:cNvSpPr>
      </xdr:nvSpPr>
      <xdr:spPr bwMode="auto">
        <a:xfrm>
          <a:off x="3209925"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dist" rtl="0">
            <a:defRPr sz="1000"/>
          </a:pPr>
          <a:r>
            <a:rPr lang="zh-TW" altLang="en-US" sz="1400" b="0" i="0" u="none" strike="noStrike" baseline="0">
              <a:solidFill>
                <a:srgbClr val="000000"/>
              </a:solidFill>
              <a:latin typeface="華康中黑體"/>
              <a:ea typeface="華康中黑體"/>
            </a:rPr>
            <a:t>三五</a:t>
          </a:r>
        </a:p>
        <a:p>
          <a:pPr algn="dist" rtl="0">
            <a:defRPr sz="1000"/>
          </a:pPr>
          <a:r>
            <a:rPr lang="zh-TW" altLang="en-US" sz="1400" b="0" i="0" u="none" strike="noStrike" baseline="0">
              <a:solidFill>
                <a:srgbClr val="000000"/>
              </a:solidFill>
              <a:latin typeface="華康中黑體"/>
              <a:ea typeface="華康中黑體"/>
            </a:rPr>
            <a:t>年年</a:t>
          </a:r>
        </a:p>
        <a:p>
          <a:pPr algn="dist" rtl="0">
            <a:defRPr sz="1000"/>
          </a:pPr>
          <a:r>
            <a:rPr lang="zh-TW" altLang="en-US" sz="1400" b="0" i="0" u="none" strike="noStrike" baseline="0">
              <a:solidFill>
                <a:srgbClr val="000000"/>
              </a:solidFill>
              <a:latin typeface="華康中黑體"/>
              <a:ea typeface="華康中黑體"/>
            </a:rPr>
            <a:t>以未</a:t>
          </a:r>
        </a:p>
        <a:p>
          <a:pPr algn="dist" rtl="0">
            <a:defRPr sz="1000"/>
          </a:pPr>
          <a:r>
            <a:rPr lang="zh-TW" altLang="en-US" sz="1400" b="0" i="0" u="none" strike="noStrike" baseline="0">
              <a:solidFill>
                <a:srgbClr val="000000"/>
              </a:solidFill>
              <a:latin typeface="華康中黑體"/>
              <a:ea typeface="華康中黑體"/>
            </a:rPr>
            <a:t>上滿</a:t>
          </a:r>
          <a:endParaRPr lang="zh-TW" altLang="en-US"/>
        </a:p>
      </xdr:txBody>
    </xdr:sp>
    <xdr:clientData/>
  </xdr:twoCellAnchor>
  <xdr:twoCellAnchor>
    <xdr:from>
      <xdr:col>2</xdr:col>
      <xdr:colOff>0</xdr:colOff>
      <xdr:row>2</xdr:row>
      <xdr:rowOff>0</xdr:rowOff>
    </xdr:from>
    <xdr:to>
      <xdr:col>2</xdr:col>
      <xdr:colOff>0</xdr:colOff>
      <xdr:row>2</xdr:row>
      <xdr:rowOff>0</xdr:rowOff>
    </xdr:to>
    <xdr:sp macro="" textlink="">
      <xdr:nvSpPr>
        <xdr:cNvPr id="7" name="文字 13">
          <a:extLst>
            <a:ext uri="{FF2B5EF4-FFF2-40B4-BE49-F238E27FC236}">
              <a16:creationId xmlns:a16="http://schemas.microsoft.com/office/drawing/2014/main" id="{00000000-0008-0000-1600-000007000000}"/>
            </a:ext>
          </a:extLst>
        </xdr:cNvPr>
        <xdr:cNvSpPr txBox="1">
          <a:spLocks noChangeArrowheads="1"/>
        </xdr:cNvSpPr>
      </xdr:nvSpPr>
      <xdr:spPr bwMode="auto">
        <a:xfrm>
          <a:off x="3209925"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ctr" rtl="0">
            <a:defRPr sz="1000"/>
          </a:pPr>
          <a:r>
            <a:rPr lang="zh-TW" altLang="en-US" sz="1400" b="0" i="0" u="none" strike="noStrike" baseline="0">
              <a:solidFill>
                <a:srgbClr val="000000"/>
              </a:solidFill>
              <a:latin typeface="華康中黑體"/>
              <a:ea typeface="華康中黑體"/>
            </a:rPr>
            <a:t>五七</a:t>
          </a:r>
        </a:p>
        <a:p>
          <a:pPr algn="ctr" rtl="0">
            <a:defRPr sz="1000"/>
          </a:pPr>
          <a:r>
            <a:rPr lang="zh-TW" altLang="en-US" sz="1400" b="0" i="0" u="none" strike="noStrike" baseline="0">
              <a:solidFill>
                <a:srgbClr val="000000"/>
              </a:solidFill>
              <a:latin typeface="華康中黑體"/>
              <a:ea typeface="華康中黑體"/>
            </a:rPr>
            <a:t>年年</a:t>
          </a:r>
        </a:p>
        <a:p>
          <a:pPr algn="ctr" rtl="0">
            <a:defRPr sz="1000"/>
          </a:pPr>
          <a:r>
            <a:rPr lang="zh-TW" altLang="en-US" sz="1400" b="0" i="0" u="none" strike="noStrike" baseline="0">
              <a:solidFill>
                <a:srgbClr val="000000"/>
              </a:solidFill>
              <a:latin typeface="華康中黑體"/>
              <a:ea typeface="華康中黑體"/>
            </a:rPr>
            <a:t>以未</a:t>
          </a:r>
        </a:p>
        <a:p>
          <a:pPr algn="ctr" rtl="0">
            <a:defRPr sz="1000"/>
          </a:pPr>
          <a:r>
            <a:rPr lang="zh-TW" altLang="en-US" sz="1400" b="0" i="0" u="none" strike="noStrike" baseline="0">
              <a:solidFill>
                <a:srgbClr val="000000"/>
              </a:solidFill>
              <a:latin typeface="華康中黑體"/>
              <a:ea typeface="華康中黑體"/>
            </a:rPr>
            <a:t>上滿</a:t>
          </a:r>
          <a:endParaRPr lang="zh-TW" altLang="en-US"/>
        </a:p>
      </xdr:txBody>
    </xdr:sp>
    <xdr:clientData/>
  </xdr:twoCellAnchor>
  <xdr:twoCellAnchor>
    <xdr:from>
      <xdr:col>2</xdr:col>
      <xdr:colOff>0</xdr:colOff>
      <xdr:row>2</xdr:row>
      <xdr:rowOff>0</xdr:rowOff>
    </xdr:from>
    <xdr:to>
      <xdr:col>2</xdr:col>
      <xdr:colOff>0</xdr:colOff>
      <xdr:row>2</xdr:row>
      <xdr:rowOff>0</xdr:rowOff>
    </xdr:to>
    <xdr:sp macro="" textlink="">
      <xdr:nvSpPr>
        <xdr:cNvPr id="8" name="文字 14">
          <a:extLst>
            <a:ext uri="{FF2B5EF4-FFF2-40B4-BE49-F238E27FC236}">
              <a16:creationId xmlns:a16="http://schemas.microsoft.com/office/drawing/2014/main" id="{00000000-0008-0000-1600-000008000000}"/>
            </a:ext>
          </a:extLst>
        </xdr:cNvPr>
        <xdr:cNvSpPr txBox="1">
          <a:spLocks noChangeArrowheads="1"/>
        </xdr:cNvSpPr>
      </xdr:nvSpPr>
      <xdr:spPr bwMode="auto">
        <a:xfrm>
          <a:off x="3209925"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ctr" rtl="0">
            <a:defRPr sz="1000"/>
          </a:pPr>
          <a:r>
            <a:rPr lang="zh-TW" altLang="en-US" sz="1400" b="0" i="0" u="none" strike="noStrike" baseline="0">
              <a:solidFill>
                <a:srgbClr val="000000"/>
              </a:solidFill>
              <a:latin typeface="華康中黑體"/>
              <a:ea typeface="華康中黑體"/>
            </a:rPr>
            <a:t>七十</a:t>
          </a:r>
        </a:p>
        <a:p>
          <a:pPr algn="ctr" rtl="0">
            <a:defRPr sz="1000"/>
          </a:pPr>
          <a:r>
            <a:rPr lang="zh-TW" altLang="en-US" sz="1400" b="0" i="0" u="none" strike="noStrike" baseline="0">
              <a:solidFill>
                <a:srgbClr val="000000"/>
              </a:solidFill>
              <a:latin typeface="華康中黑體"/>
              <a:ea typeface="華康中黑體"/>
            </a:rPr>
            <a:t>年年</a:t>
          </a:r>
        </a:p>
        <a:p>
          <a:pPr algn="ctr" rtl="0">
            <a:defRPr sz="1000"/>
          </a:pPr>
          <a:r>
            <a:rPr lang="zh-TW" altLang="en-US" sz="1400" b="0" i="0" u="none" strike="noStrike" baseline="0">
              <a:solidFill>
                <a:srgbClr val="000000"/>
              </a:solidFill>
              <a:latin typeface="華康中黑體"/>
              <a:ea typeface="華康中黑體"/>
            </a:rPr>
            <a:t>以未</a:t>
          </a:r>
        </a:p>
        <a:p>
          <a:pPr algn="ctr" rtl="0">
            <a:defRPr sz="1000"/>
          </a:pPr>
          <a:r>
            <a:rPr lang="zh-TW" altLang="en-US" sz="1400" b="0" i="0" u="none" strike="noStrike" baseline="0">
              <a:solidFill>
                <a:srgbClr val="000000"/>
              </a:solidFill>
              <a:latin typeface="華康中黑體"/>
              <a:ea typeface="華康中黑體"/>
            </a:rPr>
            <a:t>上滿</a:t>
          </a:r>
          <a:endParaRPr lang="zh-TW" altLang="en-US"/>
        </a:p>
      </xdr:txBody>
    </xdr:sp>
    <xdr:clientData/>
  </xdr:twoCellAnchor>
  <xdr:twoCellAnchor>
    <xdr:from>
      <xdr:col>2</xdr:col>
      <xdr:colOff>0</xdr:colOff>
      <xdr:row>2</xdr:row>
      <xdr:rowOff>0</xdr:rowOff>
    </xdr:from>
    <xdr:to>
      <xdr:col>2</xdr:col>
      <xdr:colOff>0</xdr:colOff>
      <xdr:row>2</xdr:row>
      <xdr:rowOff>0</xdr:rowOff>
    </xdr:to>
    <xdr:sp macro="" textlink="">
      <xdr:nvSpPr>
        <xdr:cNvPr id="9" name="文字 16">
          <a:extLst>
            <a:ext uri="{FF2B5EF4-FFF2-40B4-BE49-F238E27FC236}">
              <a16:creationId xmlns:a16="http://schemas.microsoft.com/office/drawing/2014/main" id="{00000000-0008-0000-1600-000009000000}"/>
            </a:ext>
          </a:extLst>
        </xdr:cNvPr>
        <xdr:cNvSpPr txBox="1">
          <a:spLocks noChangeArrowheads="1"/>
        </xdr:cNvSpPr>
      </xdr:nvSpPr>
      <xdr:spPr bwMode="auto">
        <a:xfrm>
          <a:off x="3209925"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dist" rtl="0">
            <a:defRPr sz="1000"/>
          </a:pPr>
          <a:r>
            <a:rPr lang="zh-TW" altLang="en-US" sz="1400" b="0" i="0" u="none" strike="noStrike" baseline="0">
              <a:solidFill>
                <a:srgbClr val="000000"/>
              </a:solidFill>
              <a:latin typeface="華康中黑體"/>
              <a:ea typeface="華康中黑體"/>
            </a:rPr>
            <a:t>逾</a:t>
          </a:r>
        </a:p>
        <a:p>
          <a:pPr algn="dist" rtl="0">
            <a:defRPr sz="1000"/>
          </a:pPr>
          <a:r>
            <a:rPr lang="zh-TW" altLang="en-US" sz="1400" b="0" i="0" u="none" strike="noStrike" baseline="0">
              <a:solidFill>
                <a:srgbClr val="000000"/>
              </a:solidFill>
              <a:latin typeface="華康中黑體"/>
              <a:ea typeface="華康中黑體"/>
            </a:rPr>
            <a:t>十</a:t>
          </a:r>
        </a:p>
        <a:p>
          <a:pPr algn="dist" rtl="0">
            <a:defRPr sz="1000"/>
          </a:pPr>
          <a:r>
            <a:rPr lang="zh-TW" altLang="en-US" sz="1400" b="0" i="0" u="none" strike="noStrike" baseline="0">
              <a:solidFill>
                <a:srgbClr val="000000"/>
              </a:solidFill>
              <a:latin typeface="華康中黑體"/>
              <a:ea typeface="華康中黑體"/>
            </a:rPr>
            <a:t>五</a:t>
          </a:r>
        </a:p>
        <a:p>
          <a:pPr algn="dist" rtl="0">
            <a:defRPr sz="1000"/>
          </a:pPr>
          <a:r>
            <a:rPr lang="zh-TW" altLang="en-US" sz="1400" b="0" i="0" u="none" strike="noStrike" baseline="0">
              <a:solidFill>
                <a:srgbClr val="000000"/>
              </a:solidFill>
              <a:latin typeface="華康中黑體"/>
              <a:ea typeface="華康中黑體"/>
            </a:rPr>
            <a:t>年</a:t>
          </a:r>
          <a:endParaRPr lang="zh-TW" altLang="en-US"/>
        </a:p>
      </xdr:txBody>
    </xdr:sp>
    <xdr:clientData/>
  </xdr:twoCellAnchor>
  <xdr:twoCellAnchor>
    <xdr:from>
      <xdr:col>0</xdr:col>
      <xdr:colOff>475211</xdr:colOff>
      <xdr:row>33</xdr:row>
      <xdr:rowOff>0</xdr:rowOff>
    </xdr:from>
    <xdr:to>
      <xdr:col>0</xdr:col>
      <xdr:colOff>1407559</xdr:colOff>
      <xdr:row>33</xdr:row>
      <xdr:rowOff>0</xdr:rowOff>
    </xdr:to>
    <xdr:sp macro="" textlink="">
      <xdr:nvSpPr>
        <xdr:cNvPr id="28" name="文字 42">
          <a:extLst>
            <a:ext uri="{FF2B5EF4-FFF2-40B4-BE49-F238E27FC236}">
              <a16:creationId xmlns:a16="http://schemas.microsoft.com/office/drawing/2014/main" id="{00000000-0008-0000-1600-00001C000000}"/>
            </a:ext>
          </a:extLst>
        </xdr:cNvPr>
        <xdr:cNvSpPr txBox="1">
          <a:spLocks noChangeArrowheads="1"/>
        </xdr:cNvSpPr>
      </xdr:nvSpPr>
      <xdr:spPr bwMode="auto">
        <a:xfrm>
          <a:off x="475211" y="6057900"/>
          <a:ext cx="932348"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zh-TW" altLang="en-US" sz="1200" b="0" i="0" u="none" strike="noStrike" baseline="0">
              <a:solidFill>
                <a:srgbClr val="000000"/>
              </a:solidFill>
              <a:latin typeface="新細明體"/>
              <a:ea typeface="新細明體"/>
            </a:rPr>
            <a:t>槍砲彈藥刀  械管制條例</a:t>
          </a:r>
          <a:endParaRPr lang="zh-TW" altLang="en-US"/>
        </a:p>
      </xdr:txBody>
    </xdr:sp>
    <xdr:clientData/>
  </xdr:twoCellAnchor>
  <xdr:twoCellAnchor>
    <xdr:from>
      <xdr:col>0</xdr:col>
      <xdr:colOff>484736</xdr:colOff>
      <xdr:row>33</xdr:row>
      <xdr:rowOff>0</xdr:rowOff>
    </xdr:from>
    <xdr:to>
      <xdr:col>0</xdr:col>
      <xdr:colOff>883808</xdr:colOff>
      <xdr:row>33</xdr:row>
      <xdr:rowOff>0</xdr:rowOff>
    </xdr:to>
    <xdr:sp macro="" textlink="">
      <xdr:nvSpPr>
        <xdr:cNvPr id="29" name="文字 51">
          <a:extLst>
            <a:ext uri="{FF2B5EF4-FFF2-40B4-BE49-F238E27FC236}">
              <a16:creationId xmlns:a16="http://schemas.microsoft.com/office/drawing/2014/main" id="{00000000-0008-0000-1600-00001D000000}"/>
            </a:ext>
          </a:extLst>
        </xdr:cNvPr>
        <xdr:cNvSpPr txBox="1">
          <a:spLocks noChangeArrowheads="1"/>
        </xdr:cNvSpPr>
      </xdr:nvSpPr>
      <xdr:spPr bwMode="auto">
        <a:xfrm>
          <a:off x="484736" y="6057900"/>
          <a:ext cx="399072"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zh-TW" altLang="en-US" sz="1200" b="0" i="0" u="none" strike="noStrike" baseline="0">
              <a:solidFill>
                <a:srgbClr val="000000"/>
              </a:solidFill>
              <a:latin typeface="新細明體"/>
              <a:ea typeface="新細明體"/>
            </a:rPr>
            <a:t>毒防品制危條害例</a:t>
          </a:r>
          <a:endParaRPr lang="zh-TW" altLang="en-US"/>
        </a:p>
      </xdr:txBody>
    </xdr:sp>
    <xdr:clientData/>
  </xdr:twoCellAnchor>
  <xdr:twoCellAnchor>
    <xdr:from>
      <xdr:col>2</xdr:col>
      <xdr:colOff>0</xdr:colOff>
      <xdr:row>2</xdr:row>
      <xdr:rowOff>0</xdr:rowOff>
    </xdr:from>
    <xdr:to>
      <xdr:col>2</xdr:col>
      <xdr:colOff>0</xdr:colOff>
      <xdr:row>2</xdr:row>
      <xdr:rowOff>0</xdr:rowOff>
    </xdr:to>
    <xdr:sp macro="" textlink="">
      <xdr:nvSpPr>
        <xdr:cNvPr id="30" name="文字 1">
          <a:extLst>
            <a:ext uri="{FF2B5EF4-FFF2-40B4-BE49-F238E27FC236}">
              <a16:creationId xmlns:a16="http://schemas.microsoft.com/office/drawing/2014/main" id="{00000000-0008-0000-1600-00001E000000}"/>
            </a:ext>
          </a:extLst>
        </xdr:cNvPr>
        <xdr:cNvSpPr txBox="1">
          <a:spLocks noChangeArrowheads="1"/>
        </xdr:cNvSpPr>
      </xdr:nvSpPr>
      <xdr:spPr bwMode="auto">
        <a:xfrm>
          <a:off x="3209925"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ctr" rtl="0">
            <a:defRPr sz="1000"/>
          </a:pPr>
          <a:r>
            <a:rPr lang="zh-TW" altLang="en-US" sz="1400" b="0" i="0" u="none" strike="noStrike" baseline="0">
              <a:solidFill>
                <a:srgbClr val="000000"/>
              </a:solidFill>
              <a:latin typeface="華康中黑體"/>
              <a:ea typeface="華康中黑體"/>
            </a:rPr>
            <a:t>無</a:t>
          </a:r>
        </a:p>
        <a:p>
          <a:pPr algn="ctr" rtl="0">
            <a:defRPr sz="1000"/>
          </a:pPr>
          <a:r>
            <a:rPr lang="zh-TW" altLang="en-US" sz="1400" b="0" i="0" u="none" strike="noStrike" baseline="0">
              <a:solidFill>
                <a:srgbClr val="000000"/>
              </a:solidFill>
              <a:latin typeface="華康中黑體"/>
              <a:ea typeface="華康中黑體"/>
            </a:rPr>
            <a:t>期</a:t>
          </a:r>
        </a:p>
        <a:p>
          <a:pPr algn="ctr" rtl="0">
            <a:defRPr sz="1000"/>
          </a:pPr>
          <a:r>
            <a:rPr lang="zh-TW" altLang="en-US" sz="1400" b="0" i="0" u="none" strike="noStrike" baseline="0">
              <a:solidFill>
                <a:srgbClr val="000000"/>
              </a:solidFill>
              <a:latin typeface="華康中黑體"/>
              <a:ea typeface="華康中黑體"/>
            </a:rPr>
            <a:t>徒</a:t>
          </a:r>
        </a:p>
        <a:p>
          <a:pPr algn="ctr" rtl="0">
            <a:defRPr sz="1000"/>
          </a:pPr>
          <a:r>
            <a:rPr lang="zh-TW" altLang="en-US" sz="1400" b="0" i="0" u="none" strike="noStrike" baseline="0">
              <a:solidFill>
                <a:srgbClr val="000000"/>
              </a:solidFill>
              <a:latin typeface="華康中黑體"/>
              <a:ea typeface="華康中黑體"/>
            </a:rPr>
            <a:t>刑</a:t>
          </a:r>
          <a:endParaRPr lang="zh-TW" altLang="en-US"/>
        </a:p>
      </xdr:txBody>
    </xdr:sp>
    <xdr:clientData/>
  </xdr:twoCellAnchor>
  <xdr:twoCellAnchor>
    <xdr:from>
      <xdr:col>2</xdr:col>
      <xdr:colOff>0</xdr:colOff>
      <xdr:row>2</xdr:row>
      <xdr:rowOff>0</xdr:rowOff>
    </xdr:from>
    <xdr:to>
      <xdr:col>2</xdr:col>
      <xdr:colOff>0</xdr:colOff>
      <xdr:row>2</xdr:row>
      <xdr:rowOff>0</xdr:rowOff>
    </xdr:to>
    <xdr:sp macro="" textlink="">
      <xdr:nvSpPr>
        <xdr:cNvPr id="31" name="文字 2">
          <a:extLst>
            <a:ext uri="{FF2B5EF4-FFF2-40B4-BE49-F238E27FC236}">
              <a16:creationId xmlns:a16="http://schemas.microsoft.com/office/drawing/2014/main" id="{00000000-0008-0000-1600-00001F000000}"/>
            </a:ext>
          </a:extLst>
        </xdr:cNvPr>
        <xdr:cNvSpPr txBox="1">
          <a:spLocks noChangeArrowheads="1"/>
        </xdr:cNvSpPr>
      </xdr:nvSpPr>
      <xdr:spPr bwMode="auto">
        <a:xfrm>
          <a:off x="3209925"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ctr" rtl="0">
            <a:defRPr sz="1000"/>
          </a:pPr>
          <a:r>
            <a:rPr lang="zh-TW" altLang="en-US" sz="1400" b="0" i="0" u="none" strike="noStrike" baseline="0">
              <a:solidFill>
                <a:srgbClr val="000000"/>
              </a:solidFill>
              <a:latin typeface="華康中黑體"/>
              <a:ea typeface="華康中黑體"/>
            </a:rPr>
            <a:t>二</a:t>
          </a:r>
        </a:p>
        <a:p>
          <a:pPr algn="ctr" rtl="0">
            <a:defRPr sz="1000"/>
          </a:pPr>
          <a:r>
            <a:rPr lang="zh-TW" altLang="en-US" sz="1400" b="0" i="0" u="none" strike="noStrike" baseline="0">
              <a:solidFill>
                <a:srgbClr val="000000"/>
              </a:solidFill>
              <a:latin typeface="華康中黑體"/>
              <a:ea typeface="華康中黑體"/>
            </a:rPr>
            <a:t>年</a:t>
          </a:r>
        </a:p>
        <a:p>
          <a:pPr algn="ctr" rtl="0">
            <a:defRPr sz="1000"/>
          </a:pPr>
          <a:r>
            <a:rPr lang="zh-TW" altLang="en-US" sz="1400" b="0" i="0" u="none" strike="noStrike" baseline="0">
              <a:solidFill>
                <a:srgbClr val="000000"/>
              </a:solidFill>
              <a:latin typeface="華康中黑體"/>
              <a:ea typeface="華康中黑體"/>
            </a:rPr>
            <a:t>未</a:t>
          </a:r>
        </a:p>
        <a:p>
          <a:pPr algn="ctr" rtl="0">
            <a:defRPr sz="1000"/>
          </a:pPr>
          <a:r>
            <a:rPr lang="zh-TW" altLang="en-US" sz="1400" b="0" i="0" u="none" strike="noStrike" baseline="0">
              <a:solidFill>
                <a:srgbClr val="000000"/>
              </a:solidFill>
              <a:latin typeface="華康中黑體"/>
              <a:ea typeface="華康中黑體"/>
            </a:rPr>
            <a:t>滿</a:t>
          </a:r>
          <a:endParaRPr lang="zh-TW" altLang="en-US"/>
        </a:p>
      </xdr:txBody>
    </xdr:sp>
    <xdr:clientData/>
  </xdr:twoCellAnchor>
  <xdr:twoCellAnchor>
    <xdr:from>
      <xdr:col>2</xdr:col>
      <xdr:colOff>0</xdr:colOff>
      <xdr:row>2</xdr:row>
      <xdr:rowOff>0</xdr:rowOff>
    </xdr:from>
    <xdr:to>
      <xdr:col>2</xdr:col>
      <xdr:colOff>0</xdr:colOff>
      <xdr:row>2</xdr:row>
      <xdr:rowOff>0</xdr:rowOff>
    </xdr:to>
    <xdr:sp macro="" textlink="">
      <xdr:nvSpPr>
        <xdr:cNvPr id="32" name="文字 3">
          <a:extLst>
            <a:ext uri="{FF2B5EF4-FFF2-40B4-BE49-F238E27FC236}">
              <a16:creationId xmlns:a16="http://schemas.microsoft.com/office/drawing/2014/main" id="{00000000-0008-0000-1600-000020000000}"/>
            </a:ext>
          </a:extLst>
        </xdr:cNvPr>
        <xdr:cNvSpPr txBox="1">
          <a:spLocks noChangeArrowheads="1"/>
        </xdr:cNvSpPr>
      </xdr:nvSpPr>
      <xdr:spPr bwMode="auto">
        <a:xfrm>
          <a:off x="3209925"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dist" rtl="0">
            <a:defRPr sz="1000"/>
          </a:pPr>
          <a:r>
            <a:rPr lang="zh-TW" altLang="en-US" sz="1400" b="0" i="0" u="none" strike="noStrike" baseline="0">
              <a:solidFill>
                <a:srgbClr val="000000"/>
              </a:solidFill>
              <a:latin typeface="華康中黑體"/>
              <a:ea typeface="華康中黑體"/>
            </a:rPr>
            <a:t>二三</a:t>
          </a:r>
        </a:p>
        <a:p>
          <a:pPr algn="dist" rtl="0">
            <a:defRPr sz="1000"/>
          </a:pPr>
          <a:r>
            <a:rPr lang="zh-TW" altLang="en-US" sz="1400" b="0" i="0" u="none" strike="noStrike" baseline="0">
              <a:solidFill>
                <a:srgbClr val="000000"/>
              </a:solidFill>
              <a:latin typeface="華康中黑體"/>
              <a:ea typeface="華康中黑體"/>
            </a:rPr>
            <a:t>年年以未</a:t>
          </a:r>
        </a:p>
        <a:p>
          <a:pPr algn="dist" rtl="0">
            <a:defRPr sz="1000"/>
          </a:pPr>
          <a:r>
            <a:rPr lang="zh-TW" altLang="en-US" sz="1400" b="0" i="0" u="none" strike="noStrike" baseline="0">
              <a:solidFill>
                <a:srgbClr val="000000"/>
              </a:solidFill>
              <a:latin typeface="華康中黑體"/>
              <a:ea typeface="華康中黑體"/>
            </a:rPr>
            <a:t>上滿</a:t>
          </a:r>
          <a:endParaRPr lang="zh-TW" altLang="en-US"/>
        </a:p>
      </xdr:txBody>
    </xdr:sp>
    <xdr:clientData/>
  </xdr:twoCellAnchor>
  <xdr:twoCellAnchor>
    <xdr:from>
      <xdr:col>2</xdr:col>
      <xdr:colOff>0</xdr:colOff>
      <xdr:row>2</xdr:row>
      <xdr:rowOff>0</xdr:rowOff>
    </xdr:from>
    <xdr:to>
      <xdr:col>2</xdr:col>
      <xdr:colOff>0</xdr:colOff>
      <xdr:row>2</xdr:row>
      <xdr:rowOff>0</xdr:rowOff>
    </xdr:to>
    <xdr:sp macro="" textlink="">
      <xdr:nvSpPr>
        <xdr:cNvPr id="33" name="文字 11">
          <a:extLst>
            <a:ext uri="{FF2B5EF4-FFF2-40B4-BE49-F238E27FC236}">
              <a16:creationId xmlns:a16="http://schemas.microsoft.com/office/drawing/2014/main" id="{00000000-0008-0000-1600-000021000000}"/>
            </a:ext>
          </a:extLst>
        </xdr:cNvPr>
        <xdr:cNvSpPr txBox="1">
          <a:spLocks noChangeArrowheads="1"/>
        </xdr:cNvSpPr>
      </xdr:nvSpPr>
      <xdr:spPr bwMode="auto">
        <a:xfrm>
          <a:off x="3209925"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dist" rtl="0">
            <a:defRPr sz="1000"/>
          </a:pPr>
          <a:r>
            <a:rPr lang="zh-TW" altLang="en-US" sz="1400" b="0" i="0" u="none" strike="noStrike" baseline="0">
              <a:solidFill>
                <a:srgbClr val="000000"/>
              </a:solidFill>
              <a:latin typeface="華康中黑體"/>
              <a:ea typeface="華康中黑體"/>
            </a:rPr>
            <a:t>三</a:t>
          </a:r>
        </a:p>
        <a:p>
          <a:pPr algn="dist" rtl="0">
            <a:defRPr sz="1000"/>
          </a:pPr>
          <a:r>
            <a:rPr lang="zh-TW" altLang="en-US" sz="1400" b="0" i="0" u="none" strike="noStrike" baseline="0">
              <a:solidFill>
                <a:srgbClr val="000000"/>
              </a:solidFill>
              <a:latin typeface="華康中黑體"/>
              <a:ea typeface="華康中黑體"/>
            </a:rPr>
            <a:t>年</a:t>
          </a:r>
          <a:endParaRPr lang="zh-TW" altLang="en-US"/>
        </a:p>
      </xdr:txBody>
    </xdr:sp>
    <xdr:clientData/>
  </xdr:twoCellAnchor>
  <xdr:twoCellAnchor>
    <xdr:from>
      <xdr:col>2</xdr:col>
      <xdr:colOff>0</xdr:colOff>
      <xdr:row>2</xdr:row>
      <xdr:rowOff>0</xdr:rowOff>
    </xdr:from>
    <xdr:to>
      <xdr:col>2</xdr:col>
      <xdr:colOff>0</xdr:colOff>
      <xdr:row>2</xdr:row>
      <xdr:rowOff>0</xdr:rowOff>
    </xdr:to>
    <xdr:sp macro="" textlink="">
      <xdr:nvSpPr>
        <xdr:cNvPr id="34" name="文字 12">
          <a:extLst>
            <a:ext uri="{FF2B5EF4-FFF2-40B4-BE49-F238E27FC236}">
              <a16:creationId xmlns:a16="http://schemas.microsoft.com/office/drawing/2014/main" id="{00000000-0008-0000-1600-000022000000}"/>
            </a:ext>
          </a:extLst>
        </xdr:cNvPr>
        <xdr:cNvSpPr txBox="1">
          <a:spLocks noChangeArrowheads="1"/>
        </xdr:cNvSpPr>
      </xdr:nvSpPr>
      <xdr:spPr bwMode="auto">
        <a:xfrm>
          <a:off x="3209925"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dist" rtl="0">
            <a:defRPr sz="1000"/>
          </a:pPr>
          <a:r>
            <a:rPr lang="zh-TW" altLang="en-US" sz="1400" b="0" i="0" u="none" strike="noStrike" baseline="0">
              <a:solidFill>
                <a:srgbClr val="000000"/>
              </a:solidFill>
              <a:latin typeface="華康中黑體"/>
              <a:ea typeface="華康中黑體"/>
            </a:rPr>
            <a:t>三五</a:t>
          </a:r>
        </a:p>
        <a:p>
          <a:pPr algn="dist" rtl="0">
            <a:defRPr sz="1000"/>
          </a:pPr>
          <a:r>
            <a:rPr lang="zh-TW" altLang="en-US" sz="1400" b="0" i="0" u="none" strike="noStrike" baseline="0">
              <a:solidFill>
                <a:srgbClr val="000000"/>
              </a:solidFill>
              <a:latin typeface="華康中黑體"/>
              <a:ea typeface="華康中黑體"/>
            </a:rPr>
            <a:t>年年</a:t>
          </a:r>
        </a:p>
        <a:p>
          <a:pPr algn="dist" rtl="0">
            <a:defRPr sz="1000"/>
          </a:pPr>
          <a:r>
            <a:rPr lang="zh-TW" altLang="en-US" sz="1400" b="0" i="0" u="none" strike="noStrike" baseline="0">
              <a:solidFill>
                <a:srgbClr val="000000"/>
              </a:solidFill>
              <a:latin typeface="華康中黑體"/>
              <a:ea typeface="華康中黑體"/>
            </a:rPr>
            <a:t>以未</a:t>
          </a:r>
        </a:p>
        <a:p>
          <a:pPr algn="dist" rtl="0">
            <a:defRPr sz="1000"/>
          </a:pPr>
          <a:r>
            <a:rPr lang="zh-TW" altLang="en-US" sz="1400" b="0" i="0" u="none" strike="noStrike" baseline="0">
              <a:solidFill>
                <a:srgbClr val="000000"/>
              </a:solidFill>
              <a:latin typeface="華康中黑體"/>
              <a:ea typeface="華康中黑體"/>
            </a:rPr>
            <a:t>上滿</a:t>
          </a:r>
          <a:endParaRPr lang="zh-TW" altLang="en-US"/>
        </a:p>
      </xdr:txBody>
    </xdr:sp>
    <xdr:clientData/>
  </xdr:twoCellAnchor>
  <xdr:twoCellAnchor>
    <xdr:from>
      <xdr:col>2</xdr:col>
      <xdr:colOff>0</xdr:colOff>
      <xdr:row>2</xdr:row>
      <xdr:rowOff>0</xdr:rowOff>
    </xdr:from>
    <xdr:to>
      <xdr:col>2</xdr:col>
      <xdr:colOff>0</xdr:colOff>
      <xdr:row>2</xdr:row>
      <xdr:rowOff>0</xdr:rowOff>
    </xdr:to>
    <xdr:sp macro="" textlink="">
      <xdr:nvSpPr>
        <xdr:cNvPr id="35" name="文字 13">
          <a:extLst>
            <a:ext uri="{FF2B5EF4-FFF2-40B4-BE49-F238E27FC236}">
              <a16:creationId xmlns:a16="http://schemas.microsoft.com/office/drawing/2014/main" id="{00000000-0008-0000-1600-000023000000}"/>
            </a:ext>
          </a:extLst>
        </xdr:cNvPr>
        <xdr:cNvSpPr txBox="1">
          <a:spLocks noChangeArrowheads="1"/>
        </xdr:cNvSpPr>
      </xdr:nvSpPr>
      <xdr:spPr bwMode="auto">
        <a:xfrm>
          <a:off x="3209925"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ctr" rtl="0">
            <a:defRPr sz="1000"/>
          </a:pPr>
          <a:r>
            <a:rPr lang="zh-TW" altLang="en-US" sz="1400" b="0" i="0" u="none" strike="noStrike" baseline="0">
              <a:solidFill>
                <a:srgbClr val="000000"/>
              </a:solidFill>
              <a:latin typeface="華康中黑體"/>
              <a:ea typeface="華康中黑體"/>
            </a:rPr>
            <a:t>五七</a:t>
          </a:r>
        </a:p>
        <a:p>
          <a:pPr algn="ctr" rtl="0">
            <a:defRPr sz="1000"/>
          </a:pPr>
          <a:r>
            <a:rPr lang="zh-TW" altLang="en-US" sz="1400" b="0" i="0" u="none" strike="noStrike" baseline="0">
              <a:solidFill>
                <a:srgbClr val="000000"/>
              </a:solidFill>
              <a:latin typeface="華康中黑體"/>
              <a:ea typeface="華康中黑體"/>
            </a:rPr>
            <a:t>年年</a:t>
          </a:r>
        </a:p>
        <a:p>
          <a:pPr algn="ctr" rtl="0">
            <a:defRPr sz="1000"/>
          </a:pPr>
          <a:r>
            <a:rPr lang="zh-TW" altLang="en-US" sz="1400" b="0" i="0" u="none" strike="noStrike" baseline="0">
              <a:solidFill>
                <a:srgbClr val="000000"/>
              </a:solidFill>
              <a:latin typeface="華康中黑體"/>
              <a:ea typeface="華康中黑體"/>
            </a:rPr>
            <a:t>以未</a:t>
          </a:r>
        </a:p>
        <a:p>
          <a:pPr algn="ctr" rtl="0">
            <a:defRPr sz="1000"/>
          </a:pPr>
          <a:r>
            <a:rPr lang="zh-TW" altLang="en-US" sz="1400" b="0" i="0" u="none" strike="noStrike" baseline="0">
              <a:solidFill>
                <a:srgbClr val="000000"/>
              </a:solidFill>
              <a:latin typeface="華康中黑體"/>
              <a:ea typeface="華康中黑體"/>
            </a:rPr>
            <a:t>上滿</a:t>
          </a:r>
          <a:endParaRPr lang="zh-TW" altLang="en-US"/>
        </a:p>
      </xdr:txBody>
    </xdr:sp>
    <xdr:clientData/>
  </xdr:twoCellAnchor>
  <xdr:twoCellAnchor>
    <xdr:from>
      <xdr:col>2</xdr:col>
      <xdr:colOff>0</xdr:colOff>
      <xdr:row>2</xdr:row>
      <xdr:rowOff>0</xdr:rowOff>
    </xdr:from>
    <xdr:to>
      <xdr:col>2</xdr:col>
      <xdr:colOff>0</xdr:colOff>
      <xdr:row>2</xdr:row>
      <xdr:rowOff>0</xdr:rowOff>
    </xdr:to>
    <xdr:sp macro="" textlink="">
      <xdr:nvSpPr>
        <xdr:cNvPr id="36" name="文字 14">
          <a:extLst>
            <a:ext uri="{FF2B5EF4-FFF2-40B4-BE49-F238E27FC236}">
              <a16:creationId xmlns:a16="http://schemas.microsoft.com/office/drawing/2014/main" id="{00000000-0008-0000-1600-000024000000}"/>
            </a:ext>
          </a:extLst>
        </xdr:cNvPr>
        <xdr:cNvSpPr txBox="1">
          <a:spLocks noChangeArrowheads="1"/>
        </xdr:cNvSpPr>
      </xdr:nvSpPr>
      <xdr:spPr bwMode="auto">
        <a:xfrm>
          <a:off x="3209925"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ctr" rtl="0">
            <a:defRPr sz="1000"/>
          </a:pPr>
          <a:r>
            <a:rPr lang="zh-TW" altLang="en-US" sz="1400" b="0" i="0" u="none" strike="noStrike" baseline="0">
              <a:solidFill>
                <a:srgbClr val="000000"/>
              </a:solidFill>
              <a:latin typeface="華康中黑體"/>
              <a:ea typeface="華康中黑體"/>
            </a:rPr>
            <a:t>七十</a:t>
          </a:r>
        </a:p>
        <a:p>
          <a:pPr algn="ctr" rtl="0">
            <a:defRPr sz="1000"/>
          </a:pPr>
          <a:r>
            <a:rPr lang="zh-TW" altLang="en-US" sz="1400" b="0" i="0" u="none" strike="noStrike" baseline="0">
              <a:solidFill>
                <a:srgbClr val="000000"/>
              </a:solidFill>
              <a:latin typeface="華康中黑體"/>
              <a:ea typeface="華康中黑體"/>
            </a:rPr>
            <a:t>年年</a:t>
          </a:r>
        </a:p>
        <a:p>
          <a:pPr algn="ctr" rtl="0">
            <a:defRPr sz="1000"/>
          </a:pPr>
          <a:r>
            <a:rPr lang="zh-TW" altLang="en-US" sz="1400" b="0" i="0" u="none" strike="noStrike" baseline="0">
              <a:solidFill>
                <a:srgbClr val="000000"/>
              </a:solidFill>
              <a:latin typeface="華康中黑體"/>
              <a:ea typeface="華康中黑體"/>
            </a:rPr>
            <a:t>以未</a:t>
          </a:r>
        </a:p>
        <a:p>
          <a:pPr algn="ctr" rtl="0">
            <a:defRPr sz="1000"/>
          </a:pPr>
          <a:r>
            <a:rPr lang="zh-TW" altLang="en-US" sz="1400" b="0" i="0" u="none" strike="noStrike" baseline="0">
              <a:solidFill>
                <a:srgbClr val="000000"/>
              </a:solidFill>
              <a:latin typeface="華康中黑體"/>
              <a:ea typeface="華康中黑體"/>
            </a:rPr>
            <a:t>上滿</a:t>
          </a:r>
          <a:endParaRPr lang="zh-TW" altLang="en-US"/>
        </a:p>
      </xdr:txBody>
    </xdr:sp>
    <xdr:clientData/>
  </xdr:twoCellAnchor>
  <xdr:twoCellAnchor>
    <xdr:from>
      <xdr:col>2</xdr:col>
      <xdr:colOff>0</xdr:colOff>
      <xdr:row>2</xdr:row>
      <xdr:rowOff>0</xdr:rowOff>
    </xdr:from>
    <xdr:to>
      <xdr:col>2</xdr:col>
      <xdr:colOff>0</xdr:colOff>
      <xdr:row>2</xdr:row>
      <xdr:rowOff>0</xdr:rowOff>
    </xdr:to>
    <xdr:sp macro="" textlink="">
      <xdr:nvSpPr>
        <xdr:cNvPr id="37" name="文字 16">
          <a:extLst>
            <a:ext uri="{FF2B5EF4-FFF2-40B4-BE49-F238E27FC236}">
              <a16:creationId xmlns:a16="http://schemas.microsoft.com/office/drawing/2014/main" id="{00000000-0008-0000-1600-000025000000}"/>
            </a:ext>
          </a:extLst>
        </xdr:cNvPr>
        <xdr:cNvSpPr txBox="1">
          <a:spLocks noChangeArrowheads="1"/>
        </xdr:cNvSpPr>
      </xdr:nvSpPr>
      <xdr:spPr bwMode="auto">
        <a:xfrm>
          <a:off x="3209925"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dist" rtl="0">
            <a:defRPr sz="1000"/>
          </a:pPr>
          <a:r>
            <a:rPr lang="zh-TW" altLang="en-US" sz="1400" b="0" i="0" u="none" strike="noStrike" baseline="0">
              <a:solidFill>
                <a:srgbClr val="000000"/>
              </a:solidFill>
              <a:latin typeface="華康中黑體"/>
              <a:ea typeface="華康中黑體"/>
            </a:rPr>
            <a:t>逾</a:t>
          </a:r>
        </a:p>
        <a:p>
          <a:pPr algn="dist" rtl="0">
            <a:defRPr sz="1000"/>
          </a:pPr>
          <a:r>
            <a:rPr lang="zh-TW" altLang="en-US" sz="1400" b="0" i="0" u="none" strike="noStrike" baseline="0">
              <a:solidFill>
                <a:srgbClr val="000000"/>
              </a:solidFill>
              <a:latin typeface="華康中黑體"/>
              <a:ea typeface="華康中黑體"/>
            </a:rPr>
            <a:t>十</a:t>
          </a:r>
        </a:p>
        <a:p>
          <a:pPr algn="dist" rtl="0">
            <a:defRPr sz="1000"/>
          </a:pPr>
          <a:r>
            <a:rPr lang="zh-TW" altLang="en-US" sz="1400" b="0" i="0" u="none" strike="noStrike" baseline="0">
              <a:solidFill>
                <a:srgbClr val="000000"/>
              </a:solidFill>
              <a:latin typeface="華康中黑體"/>
              <a:ea typeface="華康中黑體"/>
            </a:rPr>
            <a:t>五</a:t>
          </a:r>
        </a:p>
        <a:p>
          <a:pPr algn="dist" rtl="0">
            <a:defRPr sz="1000"/>
          </a:pPr>
          <a:r>
            <a:rPr lang="zh-TW" altLang="en-US" sz="1400" b="0" i="0" u="none" strike="noStrike" baseline="0">
              <a:solidFill>
                <a:srgbClr val="000000"/>
              </a:solidFill>
              <a:latin typeface="華康中黑體"/>
              <a:ea typeface="華康中黑體"/>
            </a:rPr>
            <a:t>年</a:t>
          </a:r>
          <a:endParaRPr lang="zh-TW" altLang="en-US"/>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180975</xdr:colOff>
      <xdr:row>2</xdr:row>
      <xdr:rowOff>0</xdr:rowOff>
    </xdr:from>
    <xdr:to>
      <xdr:col>1</xdr:col>
      <xdr:colOff>381000</xdr:colOff>
      <xdr:row>2</xdr:row>
      <xdr:rowOff>0</xdr:rowOff>
    </xdr:to>
    <xdr:sp macro="" textlink="">
      <xdr:nvSpPr>
        <xdr:cNvPr id="2" name="Text Box 1">
          <a:extLst>
            <a:ext uri="{FF2B5EF4-FFF2-40B4-BE49-F238E27FC236}">
              <a16:creationId xmlns:a16="http://schemas.microsoft.com/office/drawing/2014/main" id="{00000000-0008-0000-1800-000002000000}"/>
            </a:ext>
          </a:extLst>
        </xdr:cNvPr>
        <xdr:cNvSpPr txBox="1">
          <a:spLocks noChangeArrowheads="1"/>
        </xdr:cNvSpPr>
      </xdr:nvSpPr>
      <xdr:spPr bwMode="auto">
        <a:xfrm>
          <a:off x="647700" y="8953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zh-TW" altLang="en-US" sz="1200" b="0" i="0" u="none" strike="noStrike" baseline="0">
              <a:solidFill>
                <a:srgbClr val="000000"/>
              </a:solidFill>
              <a:latin typeface="Times New Roman"/>
              <a:cs typeface="Times New Roman"/>
            </a:rPr>
            <a:t>81</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600075</xdr:colOff>
      <xdr:row>2</xdr:row>
      <xdr:rowOff>0</xdr:rowOff>
    </xdr:from>
    <xdr:to>
      <xdr:col>1</xdr:col>
      <xdr:colOff>381000</xdr:colOff>
      <xdr:row>2</xdr:row>
      <xdr:rowOff>0</xdr:rowOff>
    </xdr:to>
    <xdr:sp macro="" textlink="">
      <xdr:nvSpPr>
        <xdr:cNvPr id="3" name="AutoShape 2">
          <a:extLst>
            <a:ext uri="{FF2B5EF4-FFF2-40B4-BE49-F238E27FC236}">
              <a16:creationId xmlns:a16="http://schemas.microsoft.com/office/drawing/2014/main" id="{00000000-0008-0000-1800-000003000000}"/>
            </a:ext>
          </a:extLst>
        </xdr:cNvPr>
        <xdr:cNvSpPr>
          <a:spLocks/>
        </xdr:cNvSpPr>
      </xdr:nvSpPr>
      <xdr:spPr bwMode="auto">
        <a:xfrm>
          <a:off x="847725" y="8953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180975</xdr:colOff>
      <xdr:row>2</xdr:row>
      <xdr:rowOff>0</xdr:rowOff>
    </xdr:from>
    <xdr:to>
      <xdr:col>1</xdr:col>
      <xdr:colOff>381000</xdr:colOff>
      <xdr:row>2</xdr:row>
      <xdr:rowOff>0</xdr:rowOff>
    </xdr:to>
    <xdr:sp macro="" textlink="">
      <xdr:nvSpPr>
        <xdr:cNvPr id="4" name="Text Box 3">
          <a:extLst>
            <a:ext uri="{FF2B5EF4-FFF2-40B4-BE49-F238E27FC236}">
              <a16:creationId xmlns:a16="http://schemas.microsoft.com/office/drawing/2014/main" id="{00000000-0008-0000-1800-000004000000}"/>
            </a:ext>
          </a:extLst>
        </xdr:cNvPr>
        <xdr:cNvSpPr txBox="1">
          <a:spLocks noChangeArrowheads="1"/>
        </xdr:cNvSpPr>
      </xdr:nvSpPr>
      <xdr:spPr bwMode="auto">
        <a:xfrm>
          <a:off x="647700" y="8953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zh-TW" altLang="en-US" sz="1200" b="0" i="0" u="none" strike="noStrike" baseline="0">
              <a:solidFill>
                <a:srgbClr val="000000"/>
              </a:solidFill>
              <a:latin typeface="Times New Roman"/>
              <a:cs typeface="Times New Roman"/>
            </a:rPr>
            <a:t>82</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600075</xdr:colOff>
      <xdr:row>2</xdr:row>
      <xdr:rowOff>0</xdr:rowOff>
    </xdr:from>
    <xdr:to>
      <xdr:col>1</xdr:col>
      <xdr:colOff>381000</xdr:colOff>
      <xdr:row>2</xdr:row>
      <xdr:rowOff>0</xdr:rowOff>
    </xdr:to>
    <xdr:sp macro="" textlink="">
      <xdr:nvSpPr>
        <xdr:cNvPr id="5" name="AutoShape 4">
          <a:extLst>
            <a:ext uri="{FF2B5EF4-FFF2-40B4-BE49-F238E27FC236}">
              <a16:creationId xmlns:a16="http://schemas.microsoft.com/office/drawing/2014/main" id="{00000000-0008-0000-1800-000005000000}"/>
            </a:ext>
          </a:extLst>
        </xdr:cNvPr>
        <xdr:cNvSpPr>
          <a:spLocks/>
        </xdr:cNvSpPr>
      </xdr:nvSpPr>
      <xdr:spPr bwMode="auto">
        <a:xfrm>
          <a:off x="847725" y="8953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104775</xdr:colOff>
      <xdr:row>2</xdr:row>
      <xdr:rowOff>0</xdr:rowOff>
    </xdr:from>
    <xdr:to>
      <xdr:col>1</xdr:col>
      <xdr:colOff>381000</xdr:colOff>
      <xdr:row>2</xdr:row>
      <xdr:rowOff>0</xdr:rowOff>
    </xdr:to>
    <xdr:sp macro="" textlink="">
      <xdr:nvSpPr>
        <xdr:cNvPr id="6" name="Text Box 5">
          <a:extLst>
            <a:ext uri="{FF2B5EF4-FFF2-40B4-BE49-F238E27FC236}">
              <a16:creationId xmlns:a16="http://schemas.microsoft.com/office/drawing/2014/main" id="{00000000-0008-0000-1800-000006000000}"/>
            </a:ext>
          </a:extLst>
        </xdr:cNvPr>
        <xdr:cNvSpPr txBox="1">
          <a:spLocks noChangeArrowheads="1"/>
        </xdr:cNvSpPr>
      </xdr:nvSpPr>
      <xdr:spPr bwMode="auto">
        <a:xfrm>
          <a:off x="571500" y="895350"/>
          <a:ext cx="276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83</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609600</xdr:colOff>
      <xdr:row>2</xdr:row>
      <xdr:rowOff>0</xdr:rowOff>
    </xdr:from>
    <xdr:to>
      <xdr:col>1</xdr:col>
      <xdr:colOff>381000</xdr:colOff>
      <xdr:row>2</xdr:row>
      <xdr:rowOff>0</xdr:rowOff>
    </xdr:to>
    <xdr:sp macro="" textlink="">
      <xdr:nvSpPr>
        <xdr:cNvPr id="7" name="AutoShape 6">
          <a:extLst>
            <a:ext uri="{FF2B5EF4-FFF2-40B4-BE49-F238E27FC236}">
              <a16:creationId xmlns:a16="http://schemas.microsoft.com/office/drawing/2014/main" id="{00000000-0008-0000-1800-000007000000}"/>
            </a:ext>
          </a:extLst>
        </xdr:cNvPr>
        <xdr:cNvSpPr>
          <a:spLocks/>
        </xdr:cNvSpPr>
      </xdr:nvSpPr>
      <xdr:spPr bwMode="auto">
        <a:xfrm>
          <a:off x="847725" y="8953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123825</xdr:colOff>
      <xdr:row>2</xdr:row>
      <xdr:rowOff>0</xdr:rowOff>
    </xdr:from>
    <xdr:to>
      <xdr:col>1</xdr:col>
      <xdr:colOff>381000</xdr:colOff>
      <xdr:row>2</xdr:row>
      <xdr:rowOff>0</xdr:rowOff>
    </xdr:to>
    <xdr:sp macro="" textlink="">
      <xdr:nvSpPr>
        <xdr:cNvPr id="8" name="Text Box 7">
          <a:extLst>
            <a:ext uri="{FF2B5EF4-FFF2-40B4-BE49-F238E27FC236}">
              <a16:creationId xmlns:a16="http://schemas.microsoft.com/office/drawing/2014/main" id="{00000000-0008-0000-1800-000008000000}"/>
            </a:ext>
          </a:extLst>
        </xdr:cNvPr>
        <xdr:cNvSpPr txBox="1">
          <a:spLocks noChangeArrowheads="1"/>
        </xdr:cNvSpPr>
      </xdr:nvSpPr>
      <xdr:spPr bwMode="auto">
        <a:xfrm>
          <a:off x="590550" y="895350"/>
          <a:ext cx="257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84</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600075</xdr:colOff>
      <xdr:row>2</xdr:row>
      <xdr:rowOff>0</xdr:rowOff>
    </xdr:from>
    <xdr:to>
      <xdr:col>1</xdr:col>
      <xdr:colOff>381000</xdr:colOff>
      <xdr:row>2</xdr:row>
      <xdr:rowOff>0</xdr:rowOff>
    </xdr:to>
    <xdr:sp macro="" textlink="">
      <xdr:nvSpPr>
        <xdr:cNvPr id="9" name="AutoShape 8">
          <a:extLst>
            <a:ext uri="{FF2B5EF4-FFF2-40B4-BE49-F238E27FC236}">
              <a16:creationId xmlns:a16="http://schemas.microsoft.com/office/drawing/2014/main" id="{00000000-0008-0000-1800-000009000000}"/>
            </a:ext>
          </a:extLst>
        </xdr:cNvPr>
        <xdr:cNvSpPr>
          <a:spLocks/>
        </xdr:cNvSpPr>
      </xdr:nvSpPr>
      <xdr:spPr bwMode="auto">
        <a:xfrm>
          <a:off x="847725" y="8953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104775</xdr:colOff>
      <xdr:row>2</xdr:row>
      <xdr:rowOff>0</xdr:rowOff>
    </xdr:from>
    <xdr:to>
      <xdr:col>1</xdr:col>
      <xdr:colOff>381000</xdr:colOff>
      <xdr:row>2</xdr:row>
      <xdr:rowOff>0</xdr:rowOff>
    </xdr:to>
    <xdr:sp macro="" textlink="">
      <xdr:nvSpPr>
        <xdr:cNvPr id="10" name="Text Box 9">
          <a:extLst>
            <a:ext uri="{FF2B5EF4-FFF2-40B4-BE49-F238E27FC236}">
              <a16:creationId xmlns:a16="http://schemas.microsoft.com/office/drawing/2014/main" id="{00000000-0008-0000-1800-00000A000000}"/>
            </a:ext>
          </a:extLst>
        </xdr:cNvPr>
        <xdr:cNvSpPr txBox="1">
          <a:spLocks noChangeArrowheads="1"/>
        </xdr:cNvSpPr>
      </xdr:nvSpPr>
      <xdr:spPr bwMode="auto">
        <a:xfrm>
          <a:off x="571500" y="895350"/>
          <a:ext cx="276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85</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104775</xdr:colOff>
      <xdr:row>2</xdr:row>
      <xdr:rowOff>0</xdr:rowOff>
    </xdr:from>
    <xdr:to>
      <xdr:col>1</xdr:col>
      <xdr:colOff>381000</xdr:colOff>
      <xdr:row>2</xdr:row>
      <xdr:rowOff>0</xdr:rowOff>
    </xdr:to>
    <xdr:sp macro="" textlink="">
      <xdr:nvSpPr>
        <xdr:cNvPr id="11" name="Text Box 10">
          <a:extLst>
            <a:ext uri="{FF2B5EF4-FFF2-40B4-BE49-F238E27FC236}">
              <a16:creationId xmlns:a16="http://schemas.microsoft.com/office/drawing/2014/main" id="{00000000-0008-0000-1800-00000B000000}"/>
            </a:ext>
          </a:extLst>
        </xdr:cNvPr>
        <xdr:cNvSpPr txBox="1">
          <a:spLocks noChangeArrowheads="1"/>
        </xdr:cNvSpPr>
      </xdr:nvSpPr>
      <xdr:spPr bwMode="auto">
        <a:xfrm>
          <a:off x="571500" y="895350"/>
          <a:ext cx="276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88</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104775</xdr:colOff>
      <xdr:row>2</xdr:row>
      <xdr:rowOff>0</xdr:rowOff>
    </xdr:from>
    <xdr:to>
      <xdr:col>1</xdr:col>
      <xdr:colOff>381000</xdr:colOff>
      <xdr:row>2</xdr:row>
      <xdr:rowOff>0</xdr:rowOff>
    </xdr:to>
    <xdr:sp macro="" textlink="">
      <xdr:nvSpPr>
        <xdr:cNvPr id="12" name="Text Box 11">
          <a:extLst>
            <a:ext uri="{FF2B5EF4-FFF2-40B4-BE49-F238E27FC236}">
              <a16:creationId xmlns:a16="http://schemas.microsoft.com/office/drawing/2014/main" id="{00000000-0008-0000-1800-00000C000000}"/>
            </a:ext>
          </a:extLst>
        </xdr:cNvPr>
        <xdr:cNvSpPr txBox="1">
          <a:spLocks noChangeArrowheads="1"/>
        </xdr:cNvSpPr>
      </xdr:nvSpPr>
      <xdr:spPr bwMode="auto">
        <a:xfrm>
          <a:off x="571500" y="895350"/>
          <a:ext cx="276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86</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76200</xdr:colOff>
      <xdr:row>2</xdr:row>
      <xdr:rowOff>0</xdr:rowOff>
    </xdr:from>
    <xdr:to>
      <xdr:col>1</xdr:col>
      <xdr:colOff>381000</xdr:colOff>
      <xdr:row>2</xdr:row>
      <xdr:rowOff>0</xdr:rowOff>
    </xdr:to>
    <xdr:sp macro="" textlink="">
      <xdr:nvSpPr>
        <xdr:cNvPr id="13" name="Text Box 12">
          <a:extLst>
            <a:ext uri="{FF2B5EF4-FFF2-40B4-BE49-F238E27FC236}">
              <a16:creationId xmlns:a16="http://schemas.microsoft.com/office/drawing/2014/main" id="{00000000-0008-0000-1800-00000D000000}"/>
            </a:ext>
          </a:extLst>
        </xdr:cNvPr>
        <xdr:cNvSpPr txBox="1">
          <a:spLocks noChangeArrowheads="1"/>
        </xdr:cNvSpPr>
      </xdr:nvSpPr>
      <xdr:spPr bwMode="auto">
        <a:xfrm>
          <a:off x="542925" y="895350"/>
          <a:ext cx="3048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87</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600075</xdr:colOff>
      <xdr:row>2</xdr:row>
      <xdr:rowOff>0</xdr:rowOff>
    </xdr:from>
    <xdr:to>
      <xdr:col>1</xdr:col>
      <xdr:colOff>381000</xdr:colOff>
      <xdr:row>2</xdr:row>
      <xdr:rowOff>0</xdr:rowOff>
    </xdr:to>
    <xdr:sp macro="" textlink="">
      <xdr:nvSpPr>
        <xdr:cNvPr id="14" name="AutoShape 13">
          <a:extLst>
            <a:ext uri="{FF2B5EF4-FFF2-40B4-BE49-F238E27FC236}">
              <a16:creationId xmlns:a16="http://schemas.microsoft.com/office/drawing/2014/main" id="{00000000-0008-0000-1800-00000E000000}"/>
            </a:ext>
          </a:extLst>
        </xdr:cNvPr>
        <xdr:cNvSpPr>
          <a:spLocks/>
        </xdr:cNvSpPr>
      </xdr:nvSpPr>
      <xdr:spPr bwMode="auto">
        <a:xfrm>
          <a:off x="847725" y="8953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600075</xdr:colOff>
      <xdr:row>2</xdr:row>
      <xdr:rowOff>0</xdr:rowOff>
    </xdr:from>
    <xdr:to>
      <xdr:col>1</xdr:col>
      <xdr:colOff>381000</xdr:colOff>
      <xdr:row>2</xdr:row>
      <xdr:rowOff>0</xdr:rowOff>
    </xdr:to>
    <xdr:sp macro="" textlink="">
      <xdr:nvSpPr>
        <xdr:cNvPr id="15" name="AutoShape 14">
          <a:extLst>
            <a:ext uri="{FF2B5EF4-FFF2-40B4-BE49-F238E27FC236}">
              <a16:creationId xmlns:a16="http://schemas.microsoft.com/office/drawing/2014/main" id="{00000000-0008-0000-1800-00000F000000}"/>
            </a:ext>
          </a:extLst>
        </xdr:cNvPr>
        <xdr:cNvSpPr>
          <a:spLocks/>
        </xdr:cNvSpPr>
      </xdr:nvSpPr>
      <xdr:spPr bwMode="auto">
        <a:xfrm>
          <a:off x="847725" y="8953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600075</xdr:colOff>
      <xdr:row>2</xdr:row>
      <xdr:rowOff>0</xdr:rowOff>
    </xdr:from>
    <xdr:to>
      <xdr:col>1</xdr:col>
      <xdr:colOff>381000</xdr:colOff>
      <xdr:row>2</xdr:row>
      <xdr:rowOff>0</xdr:rowOff>
    </xdr:to>
    <xdr:sp macro="" textlink="">
      <xdr:nvSpPr>
        <xdr:cNvPr id="16" name="AutoShape 15">
          <a:extLst>
            <a:ext uri="{FF2B5EF4-FFF2-40B4-BE49-F238E27FC236}">
              <a16:creationId xmlns:a16="http://schemas.microsoft.com/office/drawing/2014/main" id="{00000000-0008-0000-1800-000010000000}"/>
            </a:ext>
          </a:extLst>
        </xdr:cNvPr>
        <xdr:cNvSpPr>
          <a:spLocks/>
        </xdr:cNvSpPr>
      </xdr:nvSpPr>
      <xdr:spPr bwMode="auto">
        <a:xfrm>
          <a:off x="847725" y="8953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600075</xdr:colOff>
      <xdr:row>2</xdr:row>
      <xdr:rowOff>0</xdr:rowOff>
    </xdr:from>
    <xdr:to>
      <xdr:col>1</xdr:col>
      <xdr:colOff>381000</xdr:colOff>
      <xdr:row>2</xdr:row>
      <xdr:rowOff>0</xdr:rowOff>
    </xdr:to>
    <xdr:sp macro="" textlink="">
      <xdr:nvSpPr>
        <xdr:cNvPr id="17" name="AutoShape 16">
          <a:extLst>
            <a:ext uri="{FF2B5EF4-FFF2-40B4-BE49-F238E27FC236}">
              <a16:creationId xmlns:a16="http://schemas.microsoft.com/office/drawing/2014/main" id="{00000000-0008-0000-1800-000011000000}"/>
            </a:ext>
          </a:extLst>
        </xdr:cNvPr>
        <xdr:cNvSpPr>
          <a:spLocks/>
        </xdr:cNvSpPr>
      </xdr:nvSpPr>
      <xdr:spPr bwMode="auto">
        <a:xfrm>
          <a:off x="847725" y="8953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600075</xdr:colOff>
      <xdr:row>2</xdr:row>
      <xdr:rowOff>0</xdr:rowOff>
    </xdr:from>
    <xdr:to>
      <xdr:col>1</xdr:col>
      <xdr:colOff>381000</xdr:colOff>
      <xdr:row>2</xdr:row>
      <xdr:rowOff>0</xdr:rowOff>
    </xdr:to>
    <xdr:sp macro="" textlink="">
      <xdr:nvSpPr>
        <xdr:cNvPr id="18" name="AutoShape 17">
          <a:extLst>
            <a:ext uri="{FF2B5EF4-FFF2-40B4-BE49-F238E27FC236}">
              <a16:creationId xmlns:a16="http://schemas.microsoft.com/office/drawing/2014/main" id="{00000000-0008-0000-1800-000012000000}"/>
            </a:ext>
          </a:extLst>
        </xdr:cNvPr>
        <xdr:cNvSpPr>
          <a:spLocks/>
        </xdr:cNvSpPr>
      </xdr:nvSpPr>
      <xdr:spPr bwMode="auto">
        <a:xfrm>
          <a:off x="847725" y="8953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600075</xdr:colOff>
      <xdr:row>2</xdr:row>
      <xdr:rowOff>0</xdr:rowOff>
    </xdr:from>
    <xdr:to>
      <xdr:col>1</xdr:col>
      <xdr:colOff>381000</xdr:colOff>
      <xdr:row>2</xdr:row>
      <xdr:rowOff>0</xdr:rowOff>
    </xdr:to>
    <xdr:sp macro="" textlink="">
      <xdr:nvSpPr>
        <xdr:cNvPr id="19" name="AutoShape 18">
          <a:extLst>
            <a:ext uri="{FF2B5EF4-FFF2-40B4-BE49-F238E27FC236}">
              <a16:creationId xmlns:a16="http://schemas.microsoft.com/office/drawing/2014/main" id="{00000000-0008-0000-1800-000013000000}"/>
            </a:ext>
          </a:extLst>
        </xdr:cNvPr>
        <xdr:cNvSpPr>
          <a:spLocks/>
        </xdr:cNvSpPr>
      </xdr:nvSpPr>
      <xdr:spPr bwMode="auto">
        <a:xfrm>
          <a:off x="847725" y="8953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600075</xdr:colOff>
      <xdr:row>2</xdr:row>
      <xdr:rowOff>0</xdr:rowOff>
    </xdr:from>
    <xdr:to>
      <xdr:col>1</xdr:col>
      <xdr:colOff>381000</xdr:colOff>
      <xdr:row>2</xdr:row>
      <xdr:rowOff>0</xdr:rowOff>
    </xdr:to>
    <xdr:sp macro="" textlink="">
      <xdr:nvSpPr>
        <xdr:cNvPr id="20" name="AutoShape 19">
          <a:extLst>
            <a:ext uri="{FF2B5EF4-FFF2-40B4-BE49-F238E27FC236}">
              <a16:creationId xmlns:a16="http://schemas.microsoft.com/office/drawing/2014/main" id="{00000000-0008-0000-1800-000014000000}"/>
            </a:ext>
          </a:extLst>
        </xdr:cNvPr>
        <xdr:cNvSpPr>
          <a:spLocks/>
        </xdr:cNvSpPr>
      </xdr:nvSpPr>
      <xdr:spPr bwMode="auto">
        <a:xfrm>
          <a:off x="847725" y="8953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600075</xdr:colOff>
      <xdr:row>2</xdr:row>
      <xdr:rowOff>0</xdr:rowOff>
    </xdr:from>
    <xdr:to>
      <xdr:col>1</xdr:col>
      <xdr:colOff>381000</xdr:colOff>
      <xdr:row>2</xdr:row>
      <xdr:rowOff>0</xdr:rowOff>
    </xdr:to>
    <xdr:sp macro="" textlink="">
      <xdr:nvSpPr>
        <xdr:cNvPr id="21" name="AutoShape 20">
          <a:extLst>
            <a:ext uri="{FF2B5EF4-FFF2-40B4-BE49-F238E27FC236}">
              <a16:creationId xmlns:a16="http://schemas.microsoft.com/office/drawing/2014/main" id="{00000000-0008-0000-1800-000015000000}"/>
            </a:ext>
          </a:extLst>
        </xdr:cNvPr>
        <xdr:cNvSpPr>
          <a:spLocks/>
        </xdr:cNvSpPr>
      </xdr:nvSpPr>
      <xdr:spPr bwMode="auto">
        <a:xfrm>
          <a:off x="847725" y="8953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600075</xdr:colOff>
      <xdr:row>2</xdr:row>
      <xdr:rowOff>0</xdr:rowOff>
    </xdr:from>
    <xdr:to>
      <xdr:col>1</xdr:col>
      <xdr:colOff>381000</xdr:colOff>
      <xdr:row>2</xdr:row>
      <xdr:rowOff>0</xdr:rowOff>
    </xdr:to>
    <xdr:sp macro="" textlink="">
      <xdr:nvSpPr>
        <xdr:cNvPr id="22" name="AutoShape 21">
          <a:extLst>
            <a:ext uri="{FF2B5EF4-FFF2-40B4-BE49-F238E27FC236}">
              <a16:creationId xmlns:a16="http://schemas.microsoft.com/office/drawing/2014/main" id="{00000000-0008-0000-1800-000016000000}"/>
            </a:ext>
          </a:extLst>
        </xdr:cNvPr>
        <xdr:cNvSpPr>
          <a:spLocks/>
        </xdr:cNvSpPr>
      </xdr:nvSpPr>
      <xdr:spPr bwMode="auto">
        <a:xfrm>
          <a:off x="847725" y="8953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133350</xdr:colOff>
      <xdr:row>2</xdr:row>
      <xdr:rowOff>0</xdr:rowOff>
    </xdr:from>
    <xdr:to>
      <xdr:col>1</xdr:col>
      <xdr:colOff>381000</xdr:colOff>
      <xdr:row>2</xdr:row>
      <xdr:rowOff>0</xdr:rowOff>
    </xdr:to>
    <xdr:sp macro="" textlink="">
      <xdr:nvSpPr>
        <xdr:cNvPr id="23" name="Text Box 23">
          <a:extLst>
            <a:ext uri="{FF2B5EF4-FFF2-40B4-BE49-F238E27FC236}">
              <a16:creationId xmlns:a16="http://schemas.microsoft.com/office/drawing/2014/main" id="{00000000-0008-0000-1800-000017000000}"/>
            </a:ext>
          </a:extLst>
        </xdr:cNvPr>
        <xdr:cNvSpPr txBox="1">
          <a:spLocks noChangeArrowheads="1"/>
        </xdr:cNvSpPr>
      </xdr:nvSpPr>
      <xdr:spPr bwMode="auto">
        <a:xfrm>
          <a:off x="600075" y="895350"/>
          <a:ext cx="2476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89</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104775</xdr:colOff>
      <xdr:row>2</xdr:row>
      <xdr:rowOff>0</xdr:rowOff>
    </xdr:from>
    <xdr:to>
      <xdr:col>1</xdr:col>
      <xdr:colOff>381000</xdr:colOff>
      <xdr:row>2</xdr:row>
      <xdr:rowOff>0</xdr:rowOff>
    </xdr:to>
    <xdr:sp macro="" textlink="">
      <xdr:nvSpPr>
        <xdr:cNvPr id="24" name="Text Box 24">
          <a:extLst>
            <a:ext uri="{FF2B5EF4-FFF2-40B4-BE49-F238E27FC236}">
              <a16:creationId xmlns:a16="http://schemas.microsoft.com/office/drawing/2014/main" id="{00000000-0008-0000-1800-000018000000}"/>
            </a:ext>
          </a:extLst>
        </xdr:cNvPr>
        <xdr:cNvSpPr txBox="1">
          <a:spLocks noChangeArrowheads="1"/>
        </xdr:cNvSpPr>
      </xdr:nvSpPr>
      <xdr:spPr bwMode="auto">
        <a:xfrm>
          <a:off x="571500" y="895350"/>
          <a:ext cx="276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90</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104775</xdr:colOff>
      <xdr:row>2</xdr:row>
      <xdr:rowOff>0</xdr:rowOff>
    </xdr:from>
    <xdr:to>
      <xdr:col>1</xdr:col>
      <xdr:colOff>381000</xdr:colOff>
      <xdr:row>2</xdr:row>
      <xdr:rowOff>0</xdr:rowOff>
    </xdr:to>
    <xdr:sp macro="" textlink="">
      <xdr:nvSpPr>
        <xdr:cNvPr id="25" name="Text Box 25">
          <a:extLst>
            <a:ext uri="{FF2B5EF4-FFF2-40B4-BE49-F238E27FC236}">
              <a16:creationId xmlns:a16="http://schemas.microsoft.com/office/drawing/2014/main" id="{00000000-0008-0000-1800-000019000000}"/>
            </a:ext>
          </a:extLst>
        </xdr:cNvPr>
        <xdr:cNvSpPr txBox="1">
          <a:spLocks noChangeArrowheads="1"/>
        </xdr:cNvSpPr>
      </xdr:nvSpPr>
      <xdr:spPr bwMode="auto">
        <a:xfrm>
          <a:off x="571500" y="895350"/>
          <a:ext cx="276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91</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104775</xdr:colOff>
      <xdr:row>2</xdr:row>
      <xdr:rowOff>0</xdr:rowOff>
    </xdr:from>
    <xdr:to>
      <xdr:col>1</xdr:col>
      <xdr:colOff>381000</xdr:colOff>
      <xdr:row>2</xdr:row>
      <xdr:rowOff>0</xdr:rowOff>
    </xdr:to>
    <xdr:sp macro="" textlink="">
      <xdr:nvSpPr>
        <xdr:cNvPr id="26" name="Text Box 26">
          <a:extLst>
            <a:ext uri="{FF2B5EF4-FFF2-40B4-BE49-F238E27FC236}">
              <a16:creationId xmlns:a16="http://schemas.microsoft.com/office/drawing/2014/main" id="{00000000-0008-0000-1800-00001A000000}"/>
            </a:ext>
          </a:extLst>
        </xdr:cNvPr>
        <xdr:cNvSpPr txBox="1">
          <a:spLocks noChangeArrowheads="1"/>
        </xdr:cNvSpPr>
      </xdr:nvSpPr>
      <xdr:spPr bwMode="auto">
        <a:xfrm>
          <a:off x="571500" y="895350"/>
          <a:ext cx="276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92</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600075</xdr:colOff>
      <xdr:row>22</xdr:row>
      <xdr:rowOff>0</xdr:rowOff>
    </xdr:from>
    <xdr:to>
      <xdr:col>1</xdr:col>
      <xdr:colOff>381000</xdr:colOff>
      <xdr:row>22</xdr:row>
      <xdr:rowOff>0</xdr:rowOff>
    </xdr:to>
    <xdr:sp macro="" textlink="">
      <xdr:nvSpPr>
        <xdr:cNvPr id="27" name="AutoShape 32">
          <a:extLst>
            <a:ext uri="{FF2B5EF4-FFF2-40B4-BE49-F238E27FC236}">
              <a16:creationId xmlns:a16="http://schemas.microsoft.com/office/drawing/2014/main" id="{00000000-0008-0000-1800-00001B000000}"/>
            </a:ext>
          </a:extLst>
        </xdr:cNvPr>
        <xdr:cNvSpPr>
          <a:spLocks/>
        </xdr:cNvSpPr>
      </xdr:nvSpPr>
      <xdr:spPr bwMode="auto">
        <a:xfrm>
          <a:off x="847725" y="54673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0</xdr:colOff>
      <xdr:row>4</xdr:row>
      <xdr:rowOff>238125</xdr:rowOff>
    </xdr:to>
    <xdr:sp macro="" textlink="">
      <xdr:nvSpPr>
        <xdr:cNvPr id="2" name="Text Box 1">
          <a:extLst>
            <a:ext uri="{FF2B5EF4-FFF2-40B4-BE49-F238E27FC236}">
              <a16:creationId xmlns:a16="http://schemas.microsoft.com/office/drawing/2014/main" id="{00000000-0008-0000-1A00-000002000000}"/>
            </a:ext>
          </a:extLst>
        </xdr:cNvPr>
        <xdr:cNvSpPr txBox="1">
          <a:spLocks noChangeArrowheads="1"/>
        </xdr:cNvSpPr>
      </xdr:nvSpPr>
      <xdr:spPr bwMode="auto">
        <a:xfrm>
          <a:off x="2076450" y="112395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0</xdr:colOff>
      <xdr:row>4</xdr:row>
      <xdr:rowOff>238125</xdr:rowOff>
    </xdr:to>
    <xdr:sp macro="" textlink="">
      <xdr:nvSpPr>
        <xdr:cNvPr id="2" name="Text Box 1">
          <a:extLst>
            <a:ext uri="{FF2B5EF4-FFF2-40B4-BE49-F238E27FC236}">
              <a16:creationId xmlns:a16="http://schemas.microsoft.com/office/drawing/2014/main" id="{00000000-0008-0000-1B00-000002000000}"/>
            </a:ext>
          </a:extLst>
        </xdr:cNvPr>
        <xdr:cNvSpPr txBox="1">
          <a:spLocks noChangeArrowheads="1"/>
        </xdr:cNvSpPr>
      </xdr:nvSpPr>
      <xdr:spPr bwMode="auto">
        <a:xfrm>
          <a:off x="2076450" y="112395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0</xdr:colOff>
      <xdr:row>4</xdr:row>
      <xdr:rowOff>238125</xdr:rowOff>
    </xdr:to>
    <xdr:sp macro="" textlink="">
      <xdr:nvSpPr>
        <xdr:cNvPr id="2" name="Text Box 1">
          <a:extLst>
            <a:ext uri="{FF2B5EF4-FFF2-40B4-BE49-F238E27FC236}">
              <a16:creationId xmlns:a16="http://schemas.microsoft.com/office/drawing/2014/main" id="{00000000-0008-0000-1C00-000002000000}"/>
            </a:ext>
          </a:extLst>
        </xdr:cNvPr>
        <xdr:cNvSpPr txBox="1">
          <a:spLocks noChangeArrowheads="1"/>
        </xdr:cNvSpPr>
      </xdr:nvSpPr>
      <xdr:spPr bwMode="auto">
        <a:xfrm>
          <a:off x="2076450" y="112395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180975</xdr:colOff>
      <xdr:row>3</xdr:row>
      <xdr:rowOff>0</xdr:rowOff>
    </xdr:from>
    <xdr:to>
      <xdr:col>0</xdr:col>
      <xdr:colOff>390525</xdr:colOff>
      <xdr:row>3</xdr:row>
      <xdr:rowOff>0</xdr:rowOff>
    </xdr:to>
    <xdr:sp macro="" textlink="">
      <xdr:nvSpPr>
        <xdr:cNvPr id="2" name="Text Box 1">
          <a:extLst>
            <a:ext uri="{FF2B5EF4-FFF2-40B4-BE49-F238E27FC236}">
              <a16:creationId xmlns:a16="http://schemas.microsoft.com/office/drawing/2014/main" id="{00000000-0008-0000-2000-000002000000}"/>
            </a:ext>
          </a:extLst>
        </xdr:cNvPr>
        <xdr:cNvSpPr txBox="1">
          <a:spLocks noChangeArrowheads="1"/>
        </xdr:cNvSpPr>
      </xdr:nvSpPr>
      <xdr:spPr bwMode="auto">
        <a:xfrm>
          <a:off x="180975" y="1143000"/>
          <a:ext cx="209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zh-TW" altLang="en-US" sz="1200" b="0" i="0" u="none" strike="noStrike" baseline="0">
              <a:solidFill>
                <a:srgbClr val="000000"/>
              </a:solidFill>
              <a:latin typeface="Times New Roman"/>
              <a:cs typeface="Times New Roman"/>
            </a:rPr>
            <a:t>81</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3</xdr:row>
      <xdr:rowOff>0</xdr:rowOff>
    </xdr:from>
    <xdr:to>
      <xdr:col>0</xdr:col>
      <xdr:colOff>390525</xdr:colOff>
      <xdr:row>3</xdr:row>
      <xdr:rowOff>0</xdr:rowOff>
    </xdr:to>
    <xdr:sp macro="" textlink="">
      <xdr:nvSpPr>
        <xdr:cNvPr id="3" name="AutoShape 2">
          <a:extLst>
            <a:ext uri="{FF2B5EF4-FFF2-40B4-BE49-F238E27FC236}">
              <a16:creationId xmlns:a16="http://schemas.microsoft.com/office/drawing/2014/main" id="{00000000-0008-0000-2000-000003000000}"/>
            </a:ext>
          </a:extLst>
        </xdr:cNvPr>
        <xdr:cNvSpPr>
          <a:spLocks/>
        </xdr:cNvSpPr>
      </xdr:nvSpPr>
      <xdr:spPr bwMode="auto">
        <a:xfrm>
          <a:off x="495300" y="11430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66675</xdr:colOff>
      <xdr:row>3</xdr:row>
      <xdr:rowOff>0</xdr:rowOff>
    </xdr:from>
    <xdr:to>
      <xdr:col>0</xdr:col>
      <xdr:colOff>390525</xdr:colOff>
      <xdr:row>3</xdr:row>
      <xdr:rowOff>0</xdr:rowOff>
    </xdr:to>
    <xdr:sp macro="" textlink="">
      <xdr:nvSpPr>
        <xdr:cNvPr id="4" name="Text Box 3">
          <a:extLst>
            <a:ext uri="{FF2B5EF4-FFF2-40B4-BE49-F238E27FC236}">
              <a16:creationId xmlns:a16="http://schemas.microsoft.com/office/drawing/2014/main" id="{00000000-0008-0000-2000-000004000000}"/>
            </a:ext>
          </a:extLst>
        </xdr:cNvPr>
        <xdr:cNvSpPr txBox="1">
          <a:spLocks noChangeArrowheads="1"/>
        </xdr:cNvSpPr>
      </xdr:nvSpPr>
      <xdr:spPr bwMode="auto">
        <a:xfrm>
          <a:off x="66675" y="11430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zh-TW" altLang="en-US" sz="1200" b="0" i="0" u="none" strike="noStrike" baseline="0">
              <a:solidFill>
                <a:srgbClr val="000000"/>
              </a:solidFill>
              <a:latin typeface="Times New Roman"/>
              <a:cs typeface="Times New Roman"/>
            </a:rPr>
            <a:t>82</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3</xdr:row>
      <xdr:rowOff>0</xdr:rowOff>
    </xdr:from>
    <xdr:to>
      <xdr:col>0</xdr:col>
      <xdr:colOff>390525</xdr:colOff>
      <xdr:row>3</xdr:row>
      <xdr:rowOff>0</xdr:rowOff>
    </xdr:to>
    <xdr:sp macro="" textlink="">
      <xdr:nvSpPr>
        <xdr:cNvPr id="5" name="AutoShape 4">
          <a:extLst>
            <a:ext uri="{FF2B5EF4-FFF2-40B4-BE49-F238E27FC236}">
              <a16:creationId xmlns:a16="http://schemas.microsoft.com/office/drawing/2014/main" id="{00000000-0008-0000-2000-000005000000}"/>
            </a:ext>
          </a:extLst>
        </xdr:cNvPr>
        <xdr:cNvSpPr>
          <a:spLocks/>
        </xdr:cNvSpPr>
      </xdr:nvSpPr>
      <xdr:spPr bwMode="auto">
        <a:xfrm>
          <a:off x="495300" y="11430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76200</xdr:colOff>
      <xdr:row>3</xdr:row>
      <xdr:rowOff>0</xdr:rowOff>
    </xdr:from>
    <xdr:to>
      <xdr:col>0</xdr:col>
      <xdr:colOff>390525</xdr:colOff>
      <xdr:row>3</xdr:row>
      <xdr:rowOff>0</xdr:rowOff>
    </xdr:to>
    <xdr:sp macro="" textlink="">
      <xdr:nvSpPr>
        <xdr:cNvPr id="6" name="Text Box 5">
          <a:extLst>
            <a:ext uri="{FF2B5EF4-FFF2-40B4-BE49-F238E27FC236}">
              <a16:creationId xmlns:a16="http://schemas.microsoft.com/office/drawing/2014/main" id="{00000000-0008-0000-2000-000006000000}"/>
            </a:ext>
          </a:extLst>
        </xdr:cNvPr>
        <xdr:cNvSpPr txBox="1">
          <a:spLocks noChangeArrowheads="1"/>
        </xdr:cNvSpPr>
      </xdr:nvSpPr>
      <xdr:spPr bwMode="auto">
        <a:xfrm>
          <a:off x="76200" y="1143000"/>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zh-TW" altLang="en-US" sz="1200" b="0" i="0" u="none" strike="noStrike" baseline="0">
              <a:solidFill>
                <a:srgbClr val="000000"/>
              </a:solidFill>
              <a:latin typeface="Times New Roman"/>
              <a:cs typeface="Times New Roman"/>
            </a:rPr>
            <a:t>83</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3</xdr:row>
      <xdr:rowOff>0</xdr:rowOff>
    </xdr:from>
    <xdr:to>
      <xdr:col>0</xdr:col>
      <xdr:colOff>390525</xdr:colOff>
      <xdr:row>3</xdr:row>
      <xdr:rowOff>0</xdr:rowOff>
    </xdr:to>
    <xdr:sp macro="" textlink="">
      <xdr:nvSpPr>
        <xdr:cNvPr id="7" name="AutoShape 6">
          <a:extLst>
            <a:ext uri="{FF2B5EF4-FFF2-40B4-BE49-F238E27FC236}">
              <a16:creationId xmlns:a16="http://schemas.microsoft.com/office/drawing/2014/main" id="{00000000-0008-0000-2000-000007000000}"/>
            </a:ext>
          </a:extLst>
        </xdr:cNvPr>
        <xdr:cNvSpPr>
          <a:spLocks/>
        </xdr:cNvSpPr>
      </xdr:nvSpPr>
      <xdr:spPr bwMode="auto">
        <a:xfrm>
          <a:off x="495300" y="11430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76200</xdr:colOff>
      <xdr:row>3</xdr:row>
      <xdr:rowOff>0</xdr:rowOff>
    </xdr:from>
    <xdr:to>
      <xdr:col>0</xdr:col>
      <xdr:colOff>390525</xdr:colOff>
      <xdr:row>3</xdr:row>
      <xdr:rowOff>0</xdr:rowOff>
    </xdr:to>
    <xdr:sp macro="" textlink="">
      <xdr:nvSpPr>
        <xdr:cNvPr id="8" name="Text Box 7">
          <a:extLst>
            <a:ext uri="{FF2B5EF4-FFF2-40B4-BE49-F238E27FC236}">
              <a16:creationId xmlns:a16="http://schemas.microsoft.com/office/drawing/2014/main" id="{00000000-0008-0000-2000-000008000000}"/>
            </a:ext>
          </a:extLst>
        </xdr:cNvPr>
        <xdr:cNvSpPr txBox="1">
          <a:spLocks noChangeArrowheads="1"/>
        </xdr:cNvSpPr>
      </xdr:nvSpPr>
      <xdr:spPr bwMode="auto">
        <a:xfrm>
          <a:off x="76200" y="1143000"/>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zh-TW" altLang="en-US" sz="1200" b="0" i="0" u="none" strike="noStrike" baseline="0">
              <a:solidFill>
                <a:srgbClr val="000000"/>
              </a:solidFill>
              <a:latin typeface="Times New Roman"/>
              <a:cs typeface="Times New Roman"/>
            </a:rPr>
            <a:t>84</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3</xdr:row>
      <xdr:rowOff>0</xdr:rowOff>
    </xdr:from>
    <xdr:to>
      <xdr:col>0</xdr:col>
      <xdr:colOff>390525</xdr:colOff>
      <xdr:row>3</xdr:row>
      <xdr:rowOff>0</xdr:rowOff>
    </xdr:to>
    <xdr:sp macro="" textlink="">
      <xdr:nvSpPr>
        <xdr:cNvPr id="9" name="AutoShape 8">
          <a:extLst>
            <a:ext uri="{FF2B5EF4-FFF2-40B4-BE49-F238E27FC236}">
              <a16:creationId xmlns:a16="http://schemas.microsoft.com/office/drawing/2014/main" id="{00000000-0008-0000-2000-000009000000}"/>
            </a:ext>
          </a:extLst>
        </xdr:cNvPr>
        <xdr:cNvSpPr>
          <a:spLocks/>
        </xdr:cNvSpPr>
      </xdr:nvSpPr>
      <xdr:spPr bwMode="auto">
        <a:xfrm>
          <a:off x="495300" y="11430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95250</xdr:colOff>
      <xdr:row>3</xdr:row>
      <xdr:rowOff>0</xdr:rowOff>
    </xdr:from>
    <xdr:to>
      <xdr:col>0</xdr:col>
      <xdr:colOff>390525</xdr:colOff>
      <xdr:row>3</xdr:row>
      <xdr:rowOff>0</xdr:rowOff>
    </xdr:to>
    <xdr:sp macro="" textlink="">
      <xdr:nvSpPr>
        <xdr:cNvPr id="10" name="Text Box 9">
          <a:extLst>
            <a:ext uri="{FF2B5EF4-FFF2-40B4-BE49-F238E27FC236}">
              <a16:creationId xmlns:a16="http://schemas.microsoft.com/office/drawing/2014/main" id="{00000000-0008-0000-2000-00000A000000}"/>
            </a:ext>
          </a:extLst>
        </xdr:cNvPr>
        <xdr:cNvSpPr txBox="1">
          <a:spLocks noChangeArrowheads="1"/>
        </xdr:cNvSpPr>
      </xdr:nvSpPr>
      <xdr:spPr bwMode="auto">
        <a:xfrm>
          <a:off x="95250" y="1143000"/>
          <a:ext cx="295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zh-TW" altLang="en-US" sz="1200" b="0" i="0" u="none" strike="noStrike" baseline="0">
              <a:solidFill>
                <a:srgbClr val="000000"/>
              </a:solidFill>
              <a:latin typeface="Times New Roman"/>
              <a:cs typeface="Times New Roman"/>
            </a:rPr>
            <a:t>85</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3</xdr:row>
      <xdr:rowOff>0</xdr:rowOff>
    </xdr:from>
    <xdr:to>
      <xdr:col>0</xdr:col>
      <xdr:colOff>390525</xdr:colOff>
      <xdr:row>3</xdr:row>
      <xdr:rowOff>0</xdr:rowOff>
    </xdr:to>
    <xdr:sp macro="" textlink="">
      <xdr:nvSpPr>
        <xdr:cNvPr id="11" name="AutoShape 10">
          <a:extLst>
            <a:ext uri="{FF2B5EF4-FFF2-40B4-BE49-F238E27FC236}">
              <a16:creationId xmlns:a16="http://schemas.microsoft.com/office/drawing/2014/main" id="{00000000-0008-0000-2000-00000B000000}"/>
            </a:ext>
          </a:extLst>
        </xdr:cNvPr>
        <xdr:cNvSpPr>
          <a:spLocks/>
        </xdr:cNvSpPr>
      </xdr:nvSpPr>
      <xdr:spPr bwMode="auto">
        <a:xfrm>
          <a:off x="495300" y="11430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57150</xdr:colOff>
      <xdr:row>3</xdr:row>
      <xdr:rowOff>0</xdr:rowOff>
    </xdr:from>
    <xdr:to>
      <xdr:col>0</xdr:col>
      <xdr:colOff>390525</xdr:colOff>
      <xdr:row>3</xdr:row>
      <xdr:rowOff>0</xdr:rowOff>
    </xdr:to>
    <xdr:sp macro="" textlink="">
      <xdr:nvSpPr>
        <xdr:cNvPr id="12" name="Text Box 11">
          <a:extLst>
            <a:ext uri="{FF2B5EF4-FFF2-40B4-BE49-F238E27FC236}">
              <a16:creationId xmlns:a16="http://schemas.microsoft.com/office/drawing/2014/main" id="{00000000-0008-0000-2000-00000C000000}"/>
            </a:ext>
          </a:extLst>
        </xdr:cNvPr>
        <xdr:cNvSpPr txBox="1">
          <a:spLocks noChangeArrowheads="1"/>
        </xdr:cNvSpPr>
      </xdr:nvSpPr>
      <xdr:spPr bwMode="auto">
        <a:xfrm>
          <a:off x="57150" y="1143000"/>
          <a:ext cx="3333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zh-TW" altLang="en-US" sz="1200" b="0" i="0" u="none" strike="noStrike" baseline="0">
              <a:solidFill>
                <a:srgbClr val="000000"/>
              </a:solidFill>
              <a:latin typeface="Times New Roman"/>
              <a:cs typeface="Times New Roman"/>
            </a:rPr>
            <a:t>86</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3</xdr:row>
      <xdr:rowOff>0</xdr:rowOff>
    </xdr:from>
    <xdr:to>
      <xdr:col>0</xdr:col>
      <xdr:colOff>390525</xdr:colOff>
      <xdr:row>3</xdr:row>
      <xdr:rowOff>0</xdr:rowOff>
    </xdr:to>
    <xdr:sp macro="" textlink="">
      <xdr:nvSpPr>
        <xdr:cNvPr id="13" name="AutoShape 12">
          <a:extLst>
            <a:ext uri="{FF2B5EF4-FFF2-40B4-BE49-F238E27FC236}">
              <a16:creationId xmlns:a16="http://schemas.microsoft.com/office/drawing/2014/main" id="{00000000-0008-0000-2000-00000D000000}"/>
            </a:ext>
          </a:extLst>
        </xdr:cNvPr>
        <xdr:cNvSpPr>
          <a:spLocks/>
        </xdr:cNvSpPr>
      </xdr:nvSpPr>
      <xdr:spPr bwMode="auto">
        <a:xfrm>
          <a:off x="495300" y="11430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600075</xdr:colOff>
      <xdr:row>3</xdr:row>
      <xdr:rowOff>0</xdr:rowOff>
    </xdr:from>
    <xdr:to>
      <xdr:col>0</xdr:col>
      <xdr:colOff>390525</xdr:colOff>
      <xdr:row>3</xdr:row>
      <xdr:rowOff>0</xdr:rowOff>
    </xdr:to>
    <xdr:sp macro="" textlink="">
      <xdr:nvSpPr>
        <xdr:cNvPr id="14" name="AutoShape 13">
          <a:extLst>
            <a:ext uri="{FF2B5EF4-FFF2-40B4-BE49-F238E27FC236}">
              <a16:creationId xmlns:a16="http://schemas.microsoft.com/office/drawing/2014/main" id="{00000000-0008-0000-2000-00000E000000}"/>
            </a:ext>
          </a:extLst>
        </xdr:cNvPr>
        <xdr:cNvSpPr>
          <a:spLocks/>
        </xdr:cNvSpPr>
      </xdr:nvSpPr>
      <xdr:spPr bwMode="auto">
        <a:xfrm>
          <a:off x="495300" y="11430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104775</xdr:colOff>
      <xdr:row>3</xdr:row>
      <xdr:rowOff>0</xdr:rowOff>
    </xdr:from>
    <xdr:to>
      <xdr:col>0</xdr:col>
      <xdr:colOff>390525</xdr:colOff>
      <xdr:row>3</xdr:row>
      <xdr:rowOff>0</xdr:rowOff>
    </xdr:to>
    <xdr:sp macro="" textlink="">
      <xdr:nvSpPr>
        <xdr:cNvPr id="15" name="Text Box 14">
          <a:extLst>
            <a:ext uri="{FF2B5EF4-FFF2-40B4-BE49-F238E27FC236}">
              <a16:creationId xmlns:a16="http://schemas.microsoft.com/office/drawing/2014/main" id="{00000000-0008-0000-2000-00000F000000}"/>
            </a:ext>
          </a:extLst>
        </xdr:cNvPr>
        <xdr:cNvSpPr txBox="1">
          <a:spLocks noChangeArrowheads="1"/>
        </xdr:cNvSpPr>
      </xdr:nvSpPr>
      <xdr:spPr bwMode="auto">
        <a:xfrm>
          <a:off x="104775" y="1143000"/>
          <a:ext cx="2857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zh-TW" altLang="en-US" sz="1200" b="0" i="0" u="none" strike="noStrike" baseline="0">
              <a:solidFill>
                <a:srgbClr val="000000"/>
              </a:solidFill>
              <a:latin typeface="Times New Roman"/>
              <a:cs typeface="Times New Roman"/>
            </a:rPr>
            <a:t>88</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3</xdr:row>
      <xdr:rowOff>0</xdr:rowOff>
    </xdr:from>
    <xdr:to>
      <xdr:col>0</xdr:col>
      <xdr:colOff>390525</xdr:colOff>
      <xdr:row>3</xdr:row>
      <xdr:rowOff>0</xdr:rowOff>
    </xdr:to>
    <xdr:sp macro="" textlink="">
      <xdr:nvSpPr>
        <xdr:cNvPr id="16" name="AutoShape 15">
          <a:extLst>
            <a:ext uri="{FF2B5EF4-FFF2-40B4-BE49-F238E27FC236}">
              <a16:creationId xmlns:a16="http://schemas.microsoft.com/office/drawing/2014/main" id="{00000000-0008-0000-2000-000010000000}"/>
            </a:ext>
          </a:extLst>
        </xdr:cNvPr>
        <xdr:cNvSpPr>
          <a:spLocks/>
        </xdr:cNvSpPr>
      </xdr:nvSpPr>
      <xdr:spPr bwMode="auto">
        <a:xfrm>
          <a:off x="495300" y="11430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95250</xdr:colOff>
      <xdr:row>3</xdr:row>
      <xdr:rowOff>0</xdr:rowOff>
    </xdr:from>
    <xdr:to>
      <xdr:col>0</xdr:col>
      <xdr:colOff>390525</xdr:colOff>
      <xdr:row>3</xdr:row>
      <xdr:rowOff>0</xdr:rowOff>
    </xdr:to>
    <xdr:sp macro="" textlink="">
      <xdr:nvSpPr>
        <xdr:cNvPr id="17" name="Text Box 16">
          <a:extLst>
            <a:ext uri="{FF2B5EF4-FFF2-40B4-BE49-F238E27FC236}">
              <a16:creationId xmlns:a16="http://schemas.microsoft.com/office/drawing/2014/main" id="{00000000-0008-0000-2000-000011000000}"/>
            </a:ext>
          </a:extLst>
        </xdr:cNvPr>
        <xdr:cNvSpPr txBox="1">
          <a:spLocks noChangeArrowheads="1"/>
        </xdr:cNvSpPr>
      </xdr:nvSpPr>
      <xdr:spPr bwMode="auto">
        <a:xfrm>
          <a:off x="95250" y="1143000"/>
          <a:ext cx="295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zh-TW" altLang="en-US" sz="1200" b="0" i="0" u="none" strike="noStrike" baseline="0">
              <a:solidFill>
                <a:srgbClr val="000000"/>
              </a:solidFill>
              <a:latin typeface="Times New Roman"/>
              <a:cs typeface="Times New Roman"/>
            </a:rPr>
            <a:t>87</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3</xdr:row>
      <xdr:rowOff>0</xdr:rowOff>
    </xdr:from>
    <xdr:to>
      <xdr:col>0</xdr:col>
      <xdr:colOff>390525</xdr:colOff>
      <xdr:row>3</xdr:row>
      <xdr:rowOff>0</xdr:rowOff>
    </xdr:to>
    <xdr:sp macro="" textlink="">
      <xdr:nvSpPr>
        <xdr:cNvPr id="18" name="AutoShape 17">
          <a:extLst>
            <a:ext uri="{FF2B5EF4-FFF2-40B4-BE49-F238E27FC236}">
              <a16:creationId xmlns:a16="http://schemas.microsoft.com/office/drawing/2014/main" id="{00000000-0008-0000-2000-000012000000}"/>
            </a:ext>
          </a:extLst>
        </xdr:cNvPr>
        <xdr:cNvSpPr>
          <a:spLocks/>
        </xdr:cNvSpPr>
      </xdr:nvSpPr>
      <xdr:spPr bwMode="auto">
        <a:xfrm>
          <a:off x="495300" y="11430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609600</xdr:colOff>
      <xdr:row>3</xdr:row>
      <xdr:rowOff>0</xdr:rowOff>
    </xdr:from>
    <xdr:to>
      <xdr:col>0</xdr:col>
      <xdr:colOff>390525</xdr:colOff>
      <xdr:row>3</xdr:row>
      <xdr:rowOff>0</xdr:rowOff>
    </xdr:to>
    <xdr:sp macro="" textlink="">
      <xdr:nvSpPr>
        <xdr:cNvPr id="19" name="AutoShape 18">
          <a:extLst>
            <a:ext uri="{FF2B5EF4-FFF2-40B4-BE49-F238E27FC236}">
              <a16:creationId xmlns:a16="http://schemas.microsoft.com/office/drawing/2014/main" id="{00000000-0008-0000-2000-000013000000}"/>
            </a:ext>
          </a:extLst>
        </xdr:cNvPr>
        <xdr:cNvSpPr>
          <a:spLocks/>
        </xdr:cNvSpPr>
      </xdr:nvSpPr>
      <xdr:spPr bwMode="auto">
        <a:xfrm>
          <a:off x="495300" y="11430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104775</xdr:colOff>
      <xdr:row>3</xdr:row>
      <xdr:rowOff>0</xdr:rowOff>
    </xdr:from>
    <xdr:to>
      <xdr:col>0</xdr:col>
      <xdr:colOff>390525</xdr:colOff>
      <xdr:row>3</xdr:row>
      <xdr:rowOff>0</xdr:rowOff>
    </xdr:to>
    <xdr:sp macro="" textlink="">
      <xdr:nvSpPr>
        <xdr:cNvPr id="20" name="Text Box 19">
          <a:extLst>
            <a:ext uri="{FF2B5EF4-FFF2-40B4-BE49-F238E27FC236}">
              <a16:creationId xmlns:a16="http://schemas.microsoft.com/office/drawing/2014/main" id="{00000000-0008-0000-2000-000014000000}"/>
            </a:ext>
          </a:extLst>
        </xdr:cNvPr>
        <xdr:cNvSpPr txBox="1">
          <a:spLocks noChangeArrowheads="1"/>
        </xdr:cNvSpPr>
      </xdr:nvSpPr>
      <xdr:spPr bwMode="auto">
        <a:xfrm>
          <a:off x="104775" y="1143000"/>
          <a:ext cx="2857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zh-TW" altLang="en-US" sz="1200" b="0" i="0" u="none" strike="noStrike" baseline="0">
              <a:solidFill>
                <a:srgbClr val="000000"/>
              </a:solidFill>
              <a:latin typeface="Times New Roman"/>
              <a:cs typeface="Times New Roman"/>
            </a:rPr>
            <a:t>92</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609600</xdr:colOff>
      <xdr:row>3</xdr:row>
      <xdr:rowOff>0</xdr:rowOff>
    </xdr:from>
    <xdr:to>
      <xdr:col>0</xdr:col>
      <xdr:colOff>390525</xdr:colOff>
      <xdr:row>3</xdr:row>
      <xdr:rowOff>0</xdr:rowOff>
    </xdr:to>
    <xdr:sp macro="" textlink="">
      <xdr:nvSpPr>
        <xdr:cNvPr id="21" name="AutoShape 20">
          <a:extLst>
            <a:ext uri="{FF2B5EF4-FFF2-40B4-BE49-F238E27FC236}">
              <a16:creationId xmlns:a16="http://schemas.microsoft.com/office/drawing/2014/main" id="{00000000-0008-0000-2000-000015000000}"/>
            </a:ext>
          </a:extLst>
        </xdr:cNvPr>
        <xdr:cNvSpPr>
          <a:spLocks/>
        </xdr:cNvSpPr>
      </xdr:nvSpPr>
      <xdr:spPr bwMode="auto">
        <a:xfrm>
          <a:off x="495300" y="11430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104775</xdr:colOff>
      <xdr:row>3</xdr:row>
      <xdr:rowOff>0</xdr:rowOff>
    </xdr:from>
    <xdr:to>
      <xdr:col>0</xdr:col>
      <xdr:colOff>390525</xdr:colOff>
      <xdr:row>3</xdr:row>
      <xdr:rowOff>0</xdr:rowOff>
    </xdr:to>
    <xdr:sp macro="" textlink="">
      <xdr:nvSpPr>
        <xdr:cNvPr id="22" name="Text Box 21">
          <a:extLst>
            <a:ext uri="{FF2B5EF4-FFF2-40B4-BE49-F238E27FC236}">
              <a16:creationId xmlns:a16="http://schemas.microsoft.com/office/drawing/2014/main" id="{00000000-0008-0000-2000-000016000000}"/>
            </a:ext>
          </a:extLst>
        </xdr:cNvPr>
        <xdr:cNvSpPr txBox="1">
          <a:spLocks noChangeArrowheads="1"/>
        </xdr:cNvSpPr>
      </xdr:nvSpPr>
      <xdr:spPr bwMode="auto">
        <a:xfrm>
          <a:off x="104775" y="1143000"/>
          <a:ext cx="2857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zh-TW" altLang="en-US" sz="1200" b="0" i="0" u="none" strike="noStrike" baseline="0">
              <a:solidFill>
                <a:srgbClr val="000000"/>
              </a:solidFill>
              <a:latin typeface="Times New Roman"/>
              <a:cs typeface="Times New Roman"/>
            </a:rPr>
            <a:t>89</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3</xdr:row>
      <xdr:rowOff>0</xdr:rowOff>
    </xdr:from>
    <xdr:to>
      <xdr:col>0</xdr:col>
      <xdr:colOff>390525</xdr:colOff>
      <xdr:row>3</xdr:row>
      <xdr:rowOff>0</xdr:rowOff>
    </xdr:to>
    <xdr:sp macro="" textlink="">
      <xdr:nvSpPr>
        <xdr:cNvPr id="23" name="AutoShape 22">
          <a:extLst>
            <a:ext uri="{FF2B5EF4-FFF2-40B4-BE49-F238E27FC236}">
              <a16:creationId xmlns:a16="http://schemas.microsoft.com/office/drawing/2014/main" id="{00000000-0008-0000-2000-000017000000}"/>
            </a:ext>
          </a:extLst>
        </xdr:cNvPr>
        <xdr:cNvSpPr>
          <a:spLocks/>
        </xdr:cNvSpPr>
      </xdr:nvSpPr>
      <xdr:spPr bwMode="auto">
        <a:xfrm>
          <a:off x="495300" y="11430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104775</xdr:colOff>
      <xdr:row>3</xdr:row>
      <xdr:rowOff>0</xdr:rowOff>
    </xdr:from>
    <xdr:to>
      <xdr:col>0</xdr:col>
      <xdr:colOff>390525</xdr:colOff>
      <xdr:row>3</xdr:row>
      <xdr:rowOff>0</xdr:rowOff>
    </xdr:to>
    <xdr:sp macro="" textlink="">
      <xdr:nvSpPr>
        <xdr:cNvPr id="24" name="Text Box 23">
          <a:extLst>
            <a:ext uri="{FF2B5EF4-FFF2-40B4-BE49-F238E27FC236}">
              <a16:creationId xmlns:a16="http://schemas.microsoft.com/office/drawing/2014/main" id="{00000000-0008-0000-2000-000018000000}"/>
            </a:ext>
          </a:extLst>
        </xdr:cNvPr>
        <xdr:cNvSpPr txBox="1">
          <a:spLocks noChangeArrowheads="1"/>
        </xdr:cNvSpPr>
      </xdr:nvSpPr>
      <xdr:spPr bwMode="auto">
        <a:xfrm>
          <a:off x="104775" y="1143000"/>
          <a:ext cx="2857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zh-TW" altLang="en-US" sz="1200" b="0" i="0" u="none" strike="noStrike" baseline="0">
              <a:solidFill>
                <a:srgbClr val="000000"/>
              </a:solidFill>
              <a:latin typeface="Times New Roman"/>
              <a:cs typeface="Times New Roman"/>
            </a:rPr>
            <a:t>90</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3</xdr:row>
      <xdr:rowOff>0</xdr:rowOff>
    </xdr:from>
    <xdr:to>
      <xdr:col>0</xdr:col>
      <xdr:colOff>390525</xdr:colOff>
      <xdr:row>3</xdr:row>
      <xdr:rowOff>0</xdr:rowOff>
    </xdr:to>
    <xdr:sp macro="" textlink="">
      <xdr:nvSpPr>
        <xdr:cNvPr id="25" name="AutoShape 24">
          <a:extLst>
            <a:ext uri="{FF2B5EF4-FFF2-40B4-BE49-F238E27FC236}">
              <a16:creationId xmlns:a16="http://schemas.microsoft.com/office/drawing/2014/main" id="{00000000-0008-0000-2000-000019000000}"/>
            </a:ext>
          </a:extLst>
        </xdr:cNvPr>
        <xdr:cNvSpPr>
          <a:spLocks/>
        </xdr:cNvSpPr>
      </xdr:nvSpPr>
      <xdr:spPr bwMode="auto">
        <a:xfrm>
          <a:off x="495300" y="11430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95250</xdr:colOff>
      <xdr:row>3</xdr:row>
      <xdr:rowOff>0</xdr:rowOff>
    </xdr:from>
    <xdr:to>
      <xdr:col>0</xdr:col>
      <xdr:colOff>390525</xdr:colOff>
      <xdr:row>3</xdr:row>
      <xdr:rowOff>0</xdr:rowOff>
    </xdr:to>
    <xdr:sp macro="" textlink="">
      <xdr:nvSpPr>
        <xdr:cNvPr id="26" name="Text Box 25">
          <a:extLst>
            <a:ext uri="{FF2B5EF4-FFF2-40B4-BE49-F238E27FC236}">
              <a16:creationId xmlns:a16="http://schemas.microsoft.com/office/drawing/2014/main" id="{00000000-0008-0000-2000-00001A000000}"/>
            </a:ext>
          </a:extLst>
        </xdr:cNvPr>
        <xdr:cNvSpPr txBox="1">
          <a:spLocks noChangeArrowheads="1"/>
        </xdr:cNvSpPr>
      </xdr:nvSpPr>
      <xdr:spPr bwMode="auto">
        <a:xfrm>
          <a:off x="95250" y="1143000"/>
          <a:ext cx="295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zh-TW" altLang="en-US" sz="1200" b="0" i="0" u="none" strike="noStrike" baseline="0">
              <a:solidFill>
                <a:srgbClr val="000000"/>
              </a:solidFill>
              <a:latin typeface="Times New Roman"/>
              <a:cs typeface="Times New Roman"/>
            </a:rPr>
            <a:t>91</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609600</xdr:colOff>
      <xdr:row>3</xdr:row>
      <xdr:rowOff>0</xdr:rowOff>
    </xdr:from>
    <xdr:to>
      <xdr:col>0</xdr:col>
      <xdr:colOff>390525</xdr:colOff>
      <xdr:row>3</xdr:row>
      <xdr:rowOff>0</xdr:rowOff>
    </xdr:to>
    <xdr:sp macro="" textlink="">
      <xdr:nvSpPr>
        <xdr:cNvPr id="27" name="AutoShape 27">
          <a:extLst>
            <a:ext uri="{FF2B5EF4-FFF2-40B4-BE49-F238E27FC236}">
              <a16:creationId xmlns:a16="http://schemas.microsoft.com/office/drawing/2014/main" id="{00000000-0008-0000-2000-00001B000000}"/>
            </a:ext>
          </a:extLst>
        </xdr:cNvPr>
        <xdr:cNvSpPr>
          <a:spLocks/>
        </xdr:cNvSpPr>
      </xdr:nvSpPr>
      <xdr:spPr bwMode="auto">
        <a:xfrm>
          <a:off x="495300" y="11430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104775</xdr:colOff>
      <xdr:row>3</xdr:row>
      <xdr:rowOff>0</xdr:rowOff>
    </xdr:from>
    <xdr:to>
      <xdr:col>0</xdr:col>
      <xdr:colOff>390525</xdr:colOff>
      <xdr:row>3</xdr:row>
      <xdr:rowOff>0</xdr:rowOff>
    </xdr:to>
    <xdr:sp macro="" textlink="">
      <xdr:nvSpPr>
        <xdr:cNvPr id="28" name="Text Box 28">
          <a:extLst>
            <a:ext uri="{FF2B5EF4-FFF2-40B4-BE49-F238E27FC236}">
              <a16:creationId xmlns:a16="http://schemas.microsoft.com/office/drawing/2014/main" id="{00000000-0008-0000-2000-00001C000000}"/>
            </a:ext>
          </a:extLst>
        </xdr:cNvPr>
        <xdr:cNvSpPr txBox="1">
          <a:spLocks noChangeArrowheads="1"/>
        </xdr:cNvSpPr>
      </xdr:nvSpPr>
      <xdr:spPr bwMode="auto">
        <a:xfrm>
          <a:off x="104775" y="1143000"/>
          <a:ext cx="2857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zh-TW" altLang="en-US" sz="1200" b="0" i="0" u="none" strike="noStrike" baseline="0">
              <a:solidFill>
                <a:srgbClr val="000000"/>
              </a:solidFill>
              <a:latin typeface="Times New Roman"/>
              <a:cs typeface="Times New Roman"/>
            </a:rPr>
            <a:t>93</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180975</xdr:colOff>
      <xdr:row>4</xdr:row>
      <xdr:rowOff>0</xdr:rowOff>
    </xdr:from>
    <xdr:to>
      <xdr:col>0</xdr:col>
      <xdr:colOff>390525</xdr:colOff>
      <xdr:row>4</xdr:row>
      <xdr:rowOff>0</xdr:rowOff>
    </xdr:to>
    <xdr:sp macro="" textlink="">
      <xdr:nvSpPr>
        <xdr:cNvPr id="2" name="Text Box 1">
          <a:extLst>
            <a:ext uri="{FF2B5EF4-FFF2-40B4-BE49-F238E27FC236}">
              <a16:creationId xmlns:a16="http://schemas.microsoft.com/office/drawing/2014/main" id="{00000000-0008-0000-2100-000002000000}"/>
            </a:ext>
          </a:extLst>
        </xdr:cNvPr>
        <xdr:cNvSpPr txBox="1">
          <a:spLocks noChangeArrowheads="1"/>
        </xdr:cNvSpPr>
      </xdr:nvSpPr>
      <xdr:spPr bwMode="auto">
        <a:xfrm>
          <a:off x="180975" y="1485900"/>
          <a:ext cx="209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zh-TW" altLang="en-US" sz="1200" b="0" i="0" u="none" strike="noStrike" baseline="0">
              <a:solidFill>
                <a:srgbClr val="000000"/>
              </a:solidFill>
              <a:latin typeface="Times New Roman"/>
              <a:cs typeface="Times New Roman"/>
            </a:rPr>
            <a:t>81</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4</xdr:row>
      <xdr:rowOff>0</xdr:rowOff>
    </xdr:from>
    <xdr:to>
      <xdr:col>0</xdr:col>
      <xdr:colOff>390525</xdr:colOff>
      <xdr:row>4</xdr:row>
      <xdr:rowOff>0</xdr:rowOff>
    </xdr:to>
    <xdr:sp macro="" textlink="">
      <xdr:nvSpPr>
        <xdr:cNvPr id="3" name="AutoShape 2">
          <a:extLst>
            <a:ext uri="{FF2B5EF4-FFF2-40B4-BE49-F238E27FC236}">
              <a16:creationId xmlns:a16="http://schemas.microsoft.com/office/drawing/2014/main" id="{00000000-0008-0000-2100-000003000000}"/>
            </a:ext>
          </a:extLst>
        </xdr:cNvPr>
        <xdr:cNvSpPr>
          <a:spLocks/>
        </xdr:cNvSpPr>
      </xdr:nvSpPr>
      <xdr:spPr bwMode="auto">
        <a:xfrm>
          <a:off x="466725" y="14859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180975</xdr:colOff>
      <xdr:row>4</xdr:row>
      <xdr:rowOff>0</xdr:rowOff>
    </xdr:from>
    <xdr:to>
      <xdr:col>0</xdr:col>
      <xdr:colOff>390525</xdr:colOff>
      <xdr:row>4</xdr:row>
      <xdr:rowOff>0</xdr:rowOff>
    </xdr:to>
    <xdr:sp macro="" textlink="">
      <xdr:nvSpPr>
        <xdr:cNvPr id="4" name="Text Box 3">
          <a:extLst>
            <a:ext uri="{FF2B5EF4-FFF2-40B4-BE49-F238E27FC236}">
              <a16:creationId xmlns:a16="http://schemas.microsoft.com/office/drawing/2014/main" id="{00000000-0008-0000-2100-000004000000}"/>
            </a:ext>
          </a:extLst>
        </xdr:cNvPr>
        <xdr:cNvSpPr txBox="1">
          <a:spLocks noChangeArrowheads="1"/>
        </xdr:cNvSpPr>
      </xdr:nvSpPr>
      <xdr:spPr bwMode="auto">
        <a:xfrm>
          <a:off x="180975" y="1485900"/>
          <a:ext cx="209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zh-TW" altLang="en-US" sz="1200" b="0" i="0" u="none" strike="noStrike" baseline="0">
              <a:solidFill>
                <a:srgbClr val="000000"/>
              </a:solidFill>
              <a:latin typeface="新細明體"/>
              <a:ea typeface="新細明體"/>
            </a:rPr>
            <a:t>82年</a:t>
          </a:r>
          <a:endParaRPr lang="zh-TW" altLang="en-US"/>
        </a:p>
      </xdr:txBody>
    </xdr:sp>
    <xdr:clientData/>
  </xdr:twoCellAnchor>
  <xdr:twoCellAnchor>
    <xdr:from>
      <xdr:col>0</xdr:col>
      <xdr:colOff>600075</xdr:colOff>
      <xdr:row>4</xdr:row>
      <xdr:rowOff>0</xdr:rowOff>
    </xdr:from>
    <xdr:to>
      <xdr:col>0</xdr:col>
      <xdr:colOff>390525</xdr:colOff>
      <xdr:row>4</xdr:row>
      <xdr:rowOff>0</xdr:rowOff>
    </xdr:to>
    <xdr:sp macro="" textlink="">
      <xdr:nvSpPr>
        <xdr:cNvPr id="5" name="AutoShape 4">
          <a:extLst>
            <a:ext uri="{FF2B5EF4-FFF2-40B4-BE49-F238E27FC236}">
              <a16:creationId xmlns:a16="http://schemas.microsoft.com/office/drawing/2014/main" id="{00000000-0008-0000-2100-000005000000}"/>
            </a:ext>
          </a:extLst>
        </xdr:cNvPr>
        <xdr:cNvSpPr>
          <a:spLocks/>
        </xdr:cNvSpPr>
      </xdr:nvSpPr>
      <xdr:spPr bwMode="auto">
        <a:xfrm>
          <a:off x="466725" y="14859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85725</xdr:colOff>
      <xdr:row>4</xdr:row>
      <xdr:rowOff>0</xdr:rowOff>
    </xdr:from>
    <xdr:to>
      <xdr:col>0</xdr:col>
      <xdr:colOff>390525</xdr:colOff>
      <xdr:row>4</xdr:row>
      <xdr:rowOff>0</xdr:rowOff>
    </xdr:to>
    <xdr:sp macro="" textlink="">
      <xdr:nvSpPr>
        <xdr:cNvPr id="6" name="Text Box 5">
          <a:extLst>
            <a:ext uri="{FF2B5EF4-FFF2-40B4-BE49-F238E27FC236}">
              <a16:creationId xmlns:a16="http://schemas.microsoft.com/office/drawing/2014/main" id="{00000000-0008-0000-2100-000006000000}"/>
            </a:ext>
          </a:extLst>
        </xdr:cNvPr>
        <xdr:cNvSpPr txBox="1">
          <a:spLocks noChangeArrowheads="1"/>
        </xdr:cNvSpPr>
      </xdr:nvSpPr>
      <xdr:spPr bwMode="auto">
        <a:xfrm>
          <a:off x="85725" y="1485900"/>
          <a:ext cx="3048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zh-TW" altLang="en-US" sz="1200" b="0" i="0" u="none" strike="noStrike" baseline="0">
              <a:solidFill>
                <a:srgbClr val="000000"/>
              </a:solidFill>
              <a:latin typeface="新細明體"/>
              <a:ea typeface="新細明體"/>
            </a:rPr>
            <a:t>83年</a:t>
          </a:r>
          <a:endParaRPr lang="zh-TW" altLang="en-US"/>
        </a:p>
      </xdr:txBody>
    </xdr:sp>
    <xdr:clientData/>
  </xdr:twoCellAnchor>
  <xdr:twoCellAnchor>
    <xdr:from>
      <xdr:col>0</xdr:col>
      <xdr:colOff>600075</xdr:colOff>
      <xdr:row>4</xdr:row>
      <xdr:rowOff>0</xdr:rowOff>
    </xdr:from>
    <xdr:to>
      <xdr:col>0</xdr:col>
      <xdr:colOff>390525</xdr:colOff>
      <xdr:row>4</xdr:row>
      <xdr:rowOff>0</xdr:rowOff>
    </xdr:to>
    <xdr:sp macro="" textlink="">
      <xdr:nvSpPr>
        <xdr:cNvPr id="7" name="AutoShape 6">
          <a:extLst>
            <a:ext uri="{FF2B5EF4-FFF2-40B4-BE49-F238E27FC236}">
              <a16:creationId xmlns:a16="http://schemas.microsoft.com/office/drawing/2014/main" id="{00000000-0008-0000-2100-000007000000}"/>
            </a:ext>
          </a:extLst>
        </xdr:cNvPr>
        <xdr:cNvSpPr>
          <a:spLocks/>
        </xdr:cNvSpPr>
      </xdr:nvSpPr>
      <xdr:spPr bwMode="auto">
        <a:xfrm>
          <a:off x="466725" y="14859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104775</xdr:colOff>
      <xdr:row>4</xdr:row>
      <xdr:rowOff>0</xdr:rowOff>
    </xdr:from>
    <xdr:to>
      <xdr:col>0</xdr:col>
      <xdr:colOff>390525</xdr:colOff>
      <xdr:row>4</xdr:row>
      <xdr:rowOff>0</xdr:rowOff>
    </xdr:to>
    <xdr:sp macro="" textlink="">
      <xdr:nvSpPr>
        <xdr:cNvPr id="8" name="Text Box 7">
          <a:extLst>
            <a:ext uri="{FF2B5EF4-FFF2-40B4-BE49-F238E27FC236}">
              <a16:creationId xmlns:a16="http://schemas.microsoft.com/office/drawing/2014/main" id="{00000000-0008-0000-2100-000008000000}"/>
            </a:ext>
          </a:extLst>
        </xdr:cNvPr>
        <xdr:cNvSpPr txBox="1">
          <a:spLocks noChangeArrowheads="1"/>
        </xdr:cNvSpPr>
      </xdr:nvSpPr>
      <xdr:spPr bwMode="auto">
        <a:xfrm>
          <a:off x="104775" y="1485900"/>
          <a:ext cx="2857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zh-TW" altLang="en-US" sz="1200" b="0" i="0" u="none" strike="noStrike" baseline="0">
              <a:solidFill>
                <a:srgbClr val="000000"/>
              </a:solidFill>
              <a:latin typeface="新細明體"/>
              <a:ea typeface="新細明體"/>
            </a:rPr>
            <a:t>84年</a:t>
          </a:r>
          <a:endParaRPr lang="zh-TW" altLang="en-US"/>
        </a:p>
      </xdr:txBody>
    </xdr:sp>
    <xdr:clientData/>
  </xdr:twoCellAnchor>
  <xdr:twoCellAnchor>
    <xdr:from>
      <xdr:col>0</xdr:col>
      <xdr:colOff>590550</xdr:colOff>
      <xdr:row>4</xdr:row>
      <xdr:rowOff>0</xdr:rowOff>
    </xdr:from>
    <xdr:to>
      <xdr:col>0</xdr:col>
      <xdr:colOff>390525</xdr:colOff>
      <xdr:row>4</xdr:row>
      <xdr:rowOff>0</xdr:rowOff>
    </xdr:to>
    <xdr:sp macro="" textlink="">
      <xdr:nvSpPr>
        <xdr:cNvPr id="9" name="AutoShape 8">
          <a:extLst>
            <a:ext uri="{FF2B5EF4-FFF2-40B4-BE49-F238E27FC236}">
              <a16:creationId xmlns:a16="http://schemas.microsoft.com/office/drawing/2014/main" id="{00000000-0008-0000-2100-000009000000}"/>
            </a:ext>
          </a:extLst>
        </xdr:cNvPr>
        <xdr:cNvSpPr>
          <a:spLocks/>
        </xdr:cNvSpPr>
      </xdr:nvSpPr>
      <xdr:spPr bwMode="auto">
        <a:xfrm>
          <a:off x="466725" y="14859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104775</xdr:colOff>
      <xdr:row>4</xdr:row>
      <xdr:rowOff>0</xdr:rowOff>
    </xdr:from>
    <xdr:to>
      <xdr:col>0</xdr:col>
      <xdr:colOff>390525</xdr:colOff>
      <xdr:row>4</xdr:row>
      <xdr:rowOff>0</xdr:rowOff>
    </xdr:to>
    <xdr:sp macro="" textlink="">
      <xdr:nvSpPr>
        <xdr:cNvPr id="10" name="Text Box 9">
          <a:extLst>
            <a:ext uri="{FF2B5EF4-FFF2-40B4-BE49-F238E27FC236}">
              <a16:creationId xmlns:a16="http://schemas.microsoft.com/office/drawing/2014/main" id="{00000000-0008-0000-2100-00000A000000}"/>
            </a:ext>
          </a:extLst>
        </xdr:cNvPr>
        <xdr:cNvSpPr txBox="1">
          <a:spLocks noChangeArrowheads="1"/>
        </xdr:cNvSpPr>
      </xdr:nvSpPr>
      <xdr:spPr bwMode="auto">
        <a:xfrm>
          <a:off x="104775" y="1485900"/>
          <a:ext cx="2857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zh-TW" altLang="en-US" sz="1200" b="0" i="0" u="none" strike="noStrike" baseline="0">
              <a:solidFill>
                <a:srgbClr val="000000"/>
              </a:solidFill>
              <a:latin typeface="新細明體"/>
              <a:ea typeface="新細明體"/>
            </a:rPr>
            <a:t>85年</a:t>
          </a:r>
          <a:endParaRPr lang="zh-TW" altLang="en-US"/>
        </a:p>
      </xdr:txBody>
    </xdr:sp>
    <xdr:clientData/>
  </xdr:twoCellAnchor>
  <xdr:twoCellAnchor>
    <xdr:from>
      <xdr:col>0</xdr:col>
      <xdr:colOff>581025</xdr:colOff>
      <xdr:row>4</xdr:row>
      <xdr:rowOff>0</xdr:rowOff>
    </xdr:from>
    <xdr:to>
      <xdr:col>0</xdr:col>
      <xdr:colOff>390525</xdr:colOff>
      <xdr:row>4</xdr:row>
      <xdr:rowOff>0</xdr:rowOff>
    </xdr:to>
    <xdr:sp macro="" textlink="">
      <xdr:nvSpPr>
        <xdr:cNvPr id="11" name="AutoShape 10">
          <a:extLst>
            <a:ext uri="{FF2B5EF4-FFF2-40B4-BE49-F238E27FC236}">
              <a16:creationId xmlns:a16="http://schemas.microsoft.com/office/drawing/2014/main" id="{00000000-0008-0000-2100-00000B000000}"/>
            </a:ext>
          </a:extLst>
        </xdr:cNvPr>
        <xdr:cNvSpPr>
          <a:spLocks/>
        </xdr:cNvSpPr>
      </xdr:nvSpPr>
      <xdr:spPr bwMode="auto">
        <a:xfrm>
          <a:off x="466725" y="14859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190500</xdr:colOff>
      <xdr:row>4</xdr:row>
      <xdr:rowOff>0</xdr:rowOff>
    </xdr:from>
    <xdr:to>
      <xdr:col>0</xdr:col>
      <xdr:colOff>390525</xdr:colOff>
      <xdr:row>4</xdr:row>
      <xdr:rowOff>0</xdr:rowOff>
    </xdr:to>
    <xdr:sp macro="" textlink="">
      <xdr:nvSpPr>
        <xdr:cNvPr id="12" name="Text Box 11">
          <a:extLst>
            <a:ext uri="{FF2B5EF4-FFF2-40B4-BE49-F238E27FC236}">
              <a16:creationId xmlns:a16="http://schemas.microsoft.com/office/drawing/2014/main" id="{00000000-0008-0000-2100-00000C000000}"/>
            </a:ext>
          </a:extLst>
        </xdr:cNvPr>
        <xdr:cNvSpPr txBox="1">
          <a:spLocks noChangeArrowheads="1"/>
        </xdr:cNvSpPr>
      </xdr:nvSpPr>
      <xdr:spPr bwMode="auto">
        <a:xfrm>
          <a:off x="190500" y="14859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zh-TW" altLang="en-US" sz="1200" b="0" i="0" u="none" strike="noStrike" baseline="0">
              <a:solidFill>
                <a:srgbClr val="000000"/>
              </a:solidFill>
              <a:latin typeface="Times New Roman"/>
              <a:cs typeface="Times New Roman"/>
            </a:rPr>
            <a:t>88</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4</xdr:row>
      <xdr:rowOff>0</xdr:rowOff>
    </xdr:from>
    <xdr:to>
      <xdr:col>0</xdr:col>
      <xdr:colOff>390525</xdr:colOff>
      <xdr:row>4</xdr:row>
      <xdr:rowOff>0</xdr:rowOff>
    </xdr:to>
    <xdr:sp macro="" textlink="">
      <xdr:nvSpPr>
        <xdr:cNvPr id="13" name="AutoShape 12">
          <a:extLst>
            <a:ext uri="{FF2B5EF4-FFF2-40B4-BE49-F238E27FC236}">
              <a16:creationId xmlns:a16="http://schemas.microsoft.com/office/drawing/2014/main" id="{00000000-0008-0000-2100-00000D000000}"/>
            </a:ext>
          </a:extLst>
        </xdr:cNvPr>
        <xdr:cNvSpPr>
          <a:spLocks/>
        </xdr:cNvSpPr>
      </xdr:nvSpPr>
      <xdr:spPr bwMode="auto">
        <a:xfrm>
          <a:off x="466725" y="14859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85725</xdr:colOff>
      <xdr:row>4</xdr:row>
      <xdr:rowOff>0</xdr:rowOff>
    </xdr:from>
    <xdr:to>
      <xdr:col>0</xdr:col>
      <xdr:colOff>390525</xdr:colOff>
      <xdr:row>4</xdr:row>
      <xdr:rowOff>0</xdr:rowOff>
    </xdr:to>
    <xdr:sp macro="" textlink="">
      <xdr:nvSpPr>
        <xdr:cNvPr id="14" name="Text Box 13">
          <a:extLst>
            <a:ext uri="{FF2B5EF4-FFF2-40B4-BE49-F238E27FC236}">
              <a16:creationId xmlns:a16="http://schemas.microsoft.com/office/drawing/2014/main" id="{00000000-0008-0000-2100-00000E000000}"/>
            </a:ext>
          </a:extLst>
        </xdr:cNvPr>
        <xdr:cNvSpPr txBox="1">
          <a:spLocks noChangeArrowheads="1"/>
        </xdr:cNvSpPr>
      </xdr:nvSpPr>
      <xdr:spPr bwMode="auto">
        <a:xfrm>
          <a:off x="85725" y="1485900"/>
          <a:ext cx="3048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zh-TW" altLang="en-US" sz="1200" b="0" i="0" u="none" strike="noStrike" baseline="0">
              <a:solidFill>
                <a:srgbClr val="000000"/>
              </a:solidFill>
              <a:latin typeface="新細明體"/>
              <a:ea typeface="新細明體"/>
            </a:rPr>
            <a:t>86年</a:t>
          </a:r>
          <a:endParaRPr lang="zh-TW" altLang="en-US"/>
        </a:p>
      </xdr:txBody>
    </xdr:sp>
    <xdr:clientData/>
  </xdr:twoCellAnchor>
  <xdr:twoCellAnchor>
    <xdr:from>
      <xdr:col>0</xdr:col>
      <xdr:colOff>590550</xdr:colOff>
      <xdr:row>4</xdr:row>
      <xdr:rowOff>0</xdr:rowOff>
    </xdr:from>
    <xdr:to>
      <xdr:col>0</xdr:col>
      <xdr:colOff>390525</xdr:colOff>
      <xdr:row>4</xdr:row>
      <xdr:rowOff>0</xdr:rowOff>
    </xdr:to>
    <xdr:sp macro="" textlink="">
      <xdr:nvSpPr>
        <xdr:cNvPr id="15" name="AutoShape 14">
          <a:extLst>
            <a:ext uri="{FF2B5EF4-FFF2-40B4-BE49-F238E27FC236}">
              <a16:creationId xmlns:a16="http://schemas.microsoft.com/office/drawing/2014/main" id="{00000000-0008-0000-2100-00000F000000}"/>
            </a:ext>
          </a:extLst>
        </xdr:cNvPr>
        <xdr:cNvSpPr>
          <a:spLocks/>
        </xdr:cNvSpPr>
      </xdr:nvSpPr>
      <xdr:spPr bwMode="auto">
        <a:xfrm>
          <a:off x="466725" y="14859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133350</xdr:colOff>
      <xdr:row>4</xdr:row>
      <xdr:rowOff>0</xdr:rowOff>
    </xdr:from>
    <xdr:to>
      <xdr:col>0</xdr:col>
      <xdr:colOff>390525</xdr:colOff>
      <xdr:row>4</xdr:row>
      <xdr:rowOff>0</xdr:rowOff>
    </xdr:to>
    <xdr:sp macro="" textlink="">
      <xdr:nvSpPr>
        <xdr:cNvPr id="16" name="Text Box 15">
          <a:extLst>
            <a:ext uri="{FF2B5EF4-FFF2-40B4-BE49-F238E27FC236}">
              <a16:creationId xmlns:a16="http://schemas.microsoft.com/office/drawing/2014/main" id="{00000000-0008-0000-2100-000010000000}"/>
            </a:ext>
          </a:extLst>
        </xdr:cNvPr>
        <xdr:cNvSpPr txBox="1">
          <a:spLocks noChangeArrowheads="1"/>
        </xdr:cNvSpPr>
      </xdr:nvSpPr>
      <xdr:spPr bwMode="auto">
        <a:xfrm>
          <a:off x="133350" y="1485900"/>
          <a:ext cx="257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zh-TW" altLang="en-US" sz="1200" b="0" i="0" u="none" strike="noStrike" baseline="0">
              <a:solidFill>
                <a:srgbClr val="000000"/>
              </a:solidFill>
              <a:latin typeface="新細明體"/>
              <a:ea typeface="新細明體"/>
            </a:rPr>
            <a:t>87年</a:t>
          </a:r>
          <a:endParaRPr lang="zh-TW" altLang="en-US"/>
        </a:p>
      </xdr:txBody>
    </xdr:sp>
    <xdr:clientData/>
  </xdr:twoCellAnchor>
  <xdr:twoCellAnchor>
    <xdr:from>
      <xdr:col>0</xdr:col>
      <xdr:colOff>600075</xdr:colOff>
      <xdr:row>4</xdr:row>
      <xdr:rowOff>0</xdr:rowOff>
    </xdr:from>
    <xdr:to>
      <xdr:col>0</xdr:col>
      <xdr:colOff>390525</xdr:colOff>
      <xdr:row>4</xdr:row>
      <xdr:rowOff>0</xdr:rowOff>
    </xdr:to>
    <xdr:sp macro="" textlink="">
      <xdr:nvSpPr>
        <xdr:cNvPr id="17" name="AutoShape 16">
          <a:extLst>
            <a:ext uri="{FF2B5EF4-FFF2-40B4-BE49-F238E27FC236}">
              <a16:creationId xmlns:a16="http://schemas.microsoft.com/office/drawing/2014/main" id="{00000000-0008-0000-2100-000011000000}"/>
            </a:ext>
          </a:extLst>
        </xdr:cNvPr>
        <xdr:cNvSpPr>
          <a:spLocks/>
        </xdr:cNvSpPr>
      </xdr:nvSpPr>
      <xdr:spPr bwMode="auto">
        <a:xfrm>
          <a:off x="466725" y="14859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142875</xdr:colOff>
      <xdr:row>4</xdr:row>
      <xdr:rowOff>0</xdr:rowOff>
    </xdr:from>
    <xdr:to>
      <xdr:col>0</xdr:col>
      <xdr:colOff>390525</xdr:colOff>
      <xdr:row>4</xdr:row>
      <xdr:rowOff>0</xdr:rowOff>
    </xdr:to>
    <xdr:sp macro="" textlink="">
      <xdr:nvSpPr>
        <xdr:cNvPr id="18" name="Text Box 17">
          <a:extLst>
            <a:ext uri="{FF2B5EF4-FFF2-40B4-BE49-F238E27FC236}">
              <a16:creationId xmlns:a16="http://schemas.microsoft.com/office/drawing/2014/main" id="{00000000-0008-0000-2100-000012000000}"/>
            </a:ext>
          </a:extLst>
        </xdr:cNvPr>
        <xdr:cNvSpPr txBox="1">
          <a:spLocks noChangeArrowheads="1"/>
        </xdr:cNvSpPr>
      </xdr:nvSpPr>
      <xdr:spPr bwMode="auto">
        <a:xfrm>
          <a:off x="142875" y="1485900"/>
          <a:ext cx="2476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zh-TW" altLang="en-US" sz="1200" b="0" i="0" u="none" strike="noStrike" baseline="0">
              <a:solidFill>
                <a:srgbClr val="000000"/>
              </a:solidFill>
              <a:latin typeface="Times New Roman"/>
              <a:cs typeface="Times New Roman"/>
            </a:rPr>
            <a:t>92</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4</xdr:row>
      <xdr:rowOff>0</xdr:rowOff>
    </xdr:from>
    <xdr:to>
      <xdr:col>0</xdr:col>
      <xdr:colOff>390525</xdr:colOff>
      <xdr:row>4</xdr:row>
      <xdr:rowOff>0</xdr:rowOff>
    </xdr:to>
    <xdr:sp macro="" textlink="">
      <xdr:nvSpPr>
        <xdr:cNvPr id="19" name="AutoShape 18">
          <a:extLst>
            <a:ext uri="{FF2B5EF4-FFF2-40B4-BE49-F238E27FC236}">
              <a16:creationId xmlns:a16="http://schemas.microsoft.com/office/drawing/2014/main" id="{00000000-0008-0000-2100-000013000000}"/>
            </a:ext>
          </a:extLst>
        </xdr:cNvPr>
        <xdr:cNvSpPr>
          <a:spLocks/>
        </xdr:cNvSpPr>
      </xdr:nvSpPr>
      <xdr:spPr bwMode="auto">
        <a:xfrm>
          <a:off x="466725" y="14859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142875</xdr:colOff>
      <xdr:row>4</xdr:row>
      <xdr:rowOff>0</xdr:rowOff>
    </xdr:from>
    <xdr:to>
      <xdr:col>0</xdr:col>
      <xdr:colOff>390525</xdr:colOff>
      <xdr:row>4</xdr:row>
      <xdr:rowOff>0</xdr:rowOff>
    </xdr:to>
    <xdr:sp macro="" textlink="">
      <xdr:nvSpPr>
        <xdr:cNvPr id="20" name="Text Box 19">
          <a:extLst>
            <a:ext uri="{FF2B5EF4-FFF2-40B4-BE49-F238E27FC236}">
              <a16:creationId xmlns:a16="http://schemas.microsoft.com/office/drawing/2014/main" id="{00000000-0008-0000-2100-000014000000}"/>
            </a:ext>
          </a:extLst>
        </xdr:cNvPr>
        <xdr:cNvSpPr txBox="1">
          <a:spLocks noChangeArrowheads="1"/>
        </xdr:cNvSpPr>
      </xdr:nvSpPr>
      <xdr:spPr bwMode="auto">
        <a:xfrm>
          <a:off x="142875" y="1485900"/>
          <a:ext cx="2476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zh-TW" altLang="en-US" sz="1200" b="0" i="0" u="none" strike="noStrike" baseline="0">
              <a:solidFill>
                <a:srgbClr val="000000"/>
              </a:solidFill>
              <a:latin typeface="Times New Roman"/>
              <a:cs typeface="Times New Roman"/>
            </a:rPr>
            <a:t>89</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4</xdr:row>
      <xdr:rowOff>0</xdr:rowOff>
    </xdr:from>
    <xdr:to>
      <xdr:col>0</xdr:col>
      <xdr:colOff>390525</xdr:colOff>
      <xdr:row>4</xdr:row>
      <xdr:rowOff>0</xdr:rowOff>
    </xdr:to>
    <xdr:sp macro="" textlink="">
      <xdr:nvSpPr>
        <xdr:cNvPr id="21" name="AutoShape 20">
          <a:extLst>
            <a:ext uri="{FF2B5EF4-FFF2-40B4-BE49-F238E27FC236}">
              <a16:creationId xmlns:a16="http://schemas.microsoft.com/office/drawing/2014/main" id="{00000000-0008-0000-2100-000015000000}"/>
            </a:ext>
          </a:extLst>
        </xdr:cNvPr>
        <xdr:cNvSpPr>
          <a:spLocks/>
        </xdr:cNvSpPr>
      </xdr:nvSpPr>
      <xdr:spPr bwMode="auto">
        <a:xfrm>
          <a:off x="466725" y="14859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161925</xdr:colOff>
      <xdr:row>4</xdr:row>
      <xdr:rowOff>0</xdr:rowOff>
    </xdr:from>
    <xdr:to>
      <xdr:col>0</xdr:col>
      <xdr:colOff>390525</xdr:colOff>
      <xdr:row>4</xdr:row>
      <xdr:rowOff>0</xdr:rowOff>
    </xdr:to>
    <xdr:sp macro="" textlink="">
      <xdr:nvSpPr>
        <xdr:cNvPr id="22" name="Text Box 21">
          <a:extLst>
            <a:ext uri="{FF2B5EF4-FFF2-40B4-BE49-F238E27FC236}">
              <a16:creationId xmlns:a16="http://schemas.microsoft.com/office/drawing/2014/main" id="{00000000-0008-0000-2100-000016000000}"/>
            </a:ext>
          </a:extLst>
        </xdr:cNvPr>
        <xdr:cNvSpPr txBox="1">
          <a:spLocks noChangeArrowheads="1"/>
        </xdr:cNvSpPr>
      </xdr:nvSpPr>
      <xdr:spPr bwMode="auto">
        <a:xfrm>
          <a:off x="161925" y="1485900"/>
          <a:ext cx="22860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zh-TW" altLang="en-US" sz="1200" b="0" i="0" u="none" strike="noStrike" baseline="0">
              <a:solidFill>
                <a:srgbClr val="000000"/>
              </a:solidFill>
              <a:latin typeface="Times New Roman"/>
              <a:cs typeface="Times New Roman"/>
            </a:rPr>
            <a:t>90</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4</xdr:row>
      <xdr:rowOff>0</xdr:rowOff>
    </xdr:from>
    <xdr:to>
      <xdr:col>0</xdr:col>
      <xdr:colOff>390525</xdr:colOff>
      <xdr:row>4</xdr:row>
      <xdr:rowOff>0</xdr:rowOff>
    </xdr:to>
    <xdr:sp macro="" textlink="">
      <xdr:nvSpPr>
        <xdr:cNvPr id="23" name="AutoShape 22">
          <a:extLst>
            <a:ext uri="{FF2B5EF4-FFF2-40B4-BE49-F238E27FC236}">
              <a16:creationId xmlns:a16="http://schemas.microsoft.com/office/drawing/2014/main" id="{00000000-0008-0000-2100-000017000000}"/>
            </a:ext>
          </a:extLst>
        </xdr:cNvPr>
        <xdr:cNvSpPr>
          <a:spLocks/>
        </xdr:cNvSpPr>
      </xdr:nvSpPr>
      <xdr:spPr bwMode="auto">
        <a:xfrm>
          <a:off x="466725" y="14859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152400</xdr:colOff>
      <xdr:row>4</xdr:row>
      <xdr:rowOff>0</xdr:rowOff>
    </xdr:from>
    <xdr:to>
      <xdr:col>0</xdr:col>
      <xdr:colOff>390525</xdr:colOff>
      <xdr:row>4</xdr:row>
      <xdr:rowOff>0</xdr:rowOff>
    </xdr:to>
    <xdr:sp macro="" textlink="">
      <xdr:nvSpPr>
        <xdr:cNvPr id="24" name="Text Box 23">
          <a:extLst>
            <a:ext uri="{FF2B5EF4-FFF2-40B4-BE49-F238E27FC236}">
              <a16:creationId xmlns:a16="http://schemas.microsoft.com/office/drawing/2014/main" id="{00000000-0008-0000-2100-000018000000}"/>
            </a:ext>
          </a:extLst>
        </xdr:cNvPr>
        <xdr:cNvSpPr txBox="1">
          <a:spLocks noChangeArrowheads="1"/>
        </xdr:cNvSpPr>
      </xdr:nvSpPr>
      <xdr:spPr bwMode="auto">
        <a:xfrm>
          <a:off x="152400" y="148590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zh-TW" altLang="en-US" sz="1200" b="0" i="0" u="none" strike="noStrike" baseline="0">
              <a:solidFill>
                <a:srgbClr val="000000"/>
              </a:solidFill>
              <a:latin typeface="Times New Roman"/>
              <a:cs typeface="Times New Roman"/>
            </a:rPr>
            <a:t>91</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4</xdr:row>
      <xdr:rowOff>0</xdr:rowOff>
    </xdr:from>
    <xdr:to>
      <xdr:col>0</xdr:col>
      <xdr:colOff>390525</xdr:colOff>
      <xdr:row>4</xdr:row>
      <xdr:rowOff>0</xdr:rowOff>
    </xdr:to>
    <xdr:sp macro="" textlink="">
      <xdr:nvSpPr>
        <xdr:cNvPr id="25" name="AutoShape 24">
          <a:extLst>
            <a:ext uri="{FF2B5EF4-FFF2-40B4-BE49-F238E27FC236}">
              <a16:creationId xmlns:a16="http://schemas.microsoft.com/office/drawing/2014/main" id="{00000000-0008-0000-2100-000019000000}"/>
            </a:ext>
          </a:extLst>
        </xdr:cNvPr>
        <xdr:cNvSpPr>
          <a:spLocks/>
        </xdr:cNvSpPr>
      </xdr:nvSpPr>
      <xdr:spPr bwMode="auto">
        <a:xfrm>
          <a:off x="466725" y="14859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142875</xdr:colOff>
      <xdr:row>4</xdr:row>
      <xdr:rowOff>0</xdr:rowOff>
    </xdr:from>
    <xdr:to>
      <xdr:col>0</xdr:col>
      <xdr:colOff>390525</xdr:colOff>
      <xdr:row>4</xdr:row>
      <xdr:rowOff>0</xdr:rowOff>
    </xdr:to>
    <xdr:sp macro="" textlink="">
      <xdr:nvSpPr>
        <xdr:cNvPr id="26" name="Text Box 26">
          <a:extLst>
            <a:ext uri="{FF2B5EF4-FFF2-40B4-BE49-F238E27FC236}">
              <a16:creationId xmlns:a16="http://schemas.microsoft.com/office/drawing/2014/main" id="{00000000-0008-0000-2100-00001A000000}"/>
            </a:ext>
          </a:extLst>
        </xdr:cNvPr>
        <xdr:cNvSpPr txBox="1">
          <a:spLocks noChangeArrowheads="1"/>
        </xdr:cNvSpPr>
      </xdr:nvSpPr>
      <xdr:spPr bwMode="auto">
        <a:xfrm>
          <a:off x="142875" y="1485900"/>
          <a:ext cx="2476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zh-TW" altLang="en-US" sz="1200" b="0" i="0" u="none" strike="noStrike" baseline="0">
              <a:solidFill>
                <a:srgbClr val="000000"/>
              </a:solidFill>
              <a:latin typeface="Times New Roman"/>
              <a:cs typeface="Times New Roman"/>
            </a:rPr>
            <a:t>93</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600075</xdr:colOff>
      <xdr:row>4</xdr:row>
      <xdr:rowOff>0</xdr:rowOff>
    </xdr:from>
    <xdr:to>
      <xdr:col>0</xdr:col>
      <xdr:colOff>390525</xdr:colOff>
      <xdr:row>4</xdr:row>
      <xdr:rowOff>0</xdr:rowOff>
    </xdr:to>
    <xdr:sp macro="" textlink="">
      <xdr:nvSpPr>
        <xdr:cNvPr id="27" name="AutoShape 27">
          <a:extLst>
            <a:ext uri="{FF2B5EF4-FFF2-40B4-BE49-F238E27FC236}">
              <a16:creationId xmlns:a16="http://schemas.microsoft.com/office/drawing/2014/main" id="{00000000-0008-0000-2100-00001B000000}"/>
            </a:ext>
          </a:extLst>
        </xdr:cNvPr>
        <xdr:cNvSpPr>
          <a:spLocks/>
        </xdr:cNvSpPr>
      </xdr:nvSpPr>
      <xdr:spPr bwMode="auto">
        <a:xfrm>
          <a:off x="466725" y="14859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0</xdr:colOff>
      <xdr:row>4</xdr:row>
      <xdr:rowOff>0</xdr:rowOff>
    </xdr:from>
    <xdr:to>
      <xdr:col>9</xdr:col>
      <xdr:colOff>0</xdr:colOff>
      <xdr:row>4</xdr:row>
      <xdr:rowOff>0</xdr:rowOff>
    </xdr:to>
    <xdr:sp macro="" textlink="">
      <xdr:nvSpPr>
        <xdr:cNvPr id="2" name="Line 20">
          <a:extLst>
            <a:ext uri="{FF2B5EF4-FFF2-40B4-BE49-F238E27FC236}">
              <a16:creationId xmlns:a16="http://schemas.microsoft.com/office/drawing/2014/main" id="{00000000-0008-0000-2200-000002000000}"/>
            </a:ext>
          </a:extLst>
        </xdr:cNvPr>
        <xdr:cNvSpPr>
          <a:spLocks noChangeShapeType="1"/>
        </xdr:cNvSpPr>
      </xdr:nvSpPr>
      <xdr:spPr bwMode="auto">
        <a:xfrm>
          <a:off x="5829300" y="2266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xdr:row>
      <xdr:rowOff>0</xdr:rowOff>
    </xdr:from>
    <xdr:to>
      <xdr:col>9</xdr:col>
      <xdr:colOff>0</xdr:colOff>
      <xdr:row>4</xdr:row>
      <xdr:rowOff>0</xdr:rowOff>
    </xdr:to>
    <xdr:sp macro="" textlink="">
      <xdr:nvSpPr>
        <xdr:cNvPr id="3" name="Line 21">
          <a:extLst>
            <a:ext uri="{FF2B5EF4-FFF2-40B4-BE49-F238E27FC236}">
              <a16:creationId xmlns:a16="http://schemas.microsoft.com/office/drawing/2014/main" id="{00000000-0008-0000-2200-000003000000}"/>
            </a:ext>
          </a:extLst>
        </xdr:cNvPr>
        <xdr:cNvSpPr>
          <a:spLocks noChangeShapeType="1"/>
        </xdr:cNvSpPr>
      </xdr:nvSpPr>
      <xdr:spPr bwMode="auto">
        <a:xfrm>
          <a:off x="5829300" y="2266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247650</xdr:colOff>
      <xdr:row>2</xdr:row>
      <xdr:rowOff>0</xdr:rowOff>
    </xdr:from>
    <xdr:to>
      <xdr:col>0</xdr:col>
      <xdr:colOff>647700</xdr:colOff>
      <xdr:row>2</xdr:row>
      <xdr:rowOff>0</xdr:rowOff>
    </xdr:to>
    <xdr:sp macro="" textlink="">
      <xdr:nvSpPr>
        <xdr:cNvPr id="2" name="Text Box 1">
          <a:extLst>
            <a:ext uri="{FF2B5EF4-FFF2-40B4-BE49-F238E27FC236}">
              <a16:creationId xmlns:a16="http://schemas.microsoft.com/office/drawing/2014/main" id="{00000000-0008-0000-2500-000002000000}"/>
            </a:ext>
          </a:extLst>
        </xdr:cNvPr>
        <xdr:cNvSpPr txBox="1">
          <a:spLocks noChangeArrowheads="1"/>
        </xdr:cNvSpPr>
      </xdr:nvSpPr>
      <xdr:spPr bwMode="auto">
        <a:xfrm>
          <a:off x="247650" y="704850"/>
          <a:ext cx="4000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zh-TW" altLang="en-US" sz="1200" b="0" i="0" u="none" strike="noStrike" baseline="0">
              <a:solidFill>
                <a:srgbClr val="000000"/>
              </a:solidFill>
              <a:latin typeface="Times New Roman"/>
              <a:cs typeface="Times New Roman"/>
            </a:rPr>
            <a:t>81</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866775</xdr:colOff>
      <xdr:row>2</xdr:row>
      <xdr:rowOff>0</xdr:rowOff>
    </xdr:from>
    <xdr:to>
      <xdr:col>0</xdr:col>
      <xdr:colOff>704850</xdr:colOff>
      <xdr:row>2</xdr:row>
      <xdr:rowOff>0</xdr:rowOff>
    </xdr:to>
    <xdr:sp macro="" textlink="">
      <xdr:nvSpPr>
        <xdr:cNvPr id="3" name="Text Box 2">
          <a:extLst>
            <a:ext uri="{FF2B5EF4-FFF2-40B4-BE49-F238E27FC236}">
              <a16:creationId xmlns:a16="http://schemas.microsoft.com/office/drawing/2014/main" id="{00000000-0008-0000-2500-000003000000}"/>
            </a:ext>
          </a:extLst>
        </xdr:cNvPr>
        <xdr:cNvSpPr txBox="1">
          <a:spLocks noChangeArrowheads="1"/>
        </xdr:cNvSpPr>
      </xdr:nvSpPr>
      <xdr:spPr bwMode="auto">
        <a:xfrm>
          <a:off x="704850"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a:p>
      </xdr:txBody>
    </xdr:sp>
    <xdr:clientData/>
  </xdr:twoCellAnchor>
  <xdr:twoCellAnchor>
    <xdr:from>
      <xdr:col>0</xdr:col>
      <xdr:colOff>266700</xdr:colOff>
      <xdr:row>2</xdr:row>
      <xdr:rowOff>0</xdr:rowOff>
    </xdr:from>
    <xdr:to>
      <xdr:col>0</xdr:col>
      <xdr:colOff>657225</xdr:colOff>
      <xdr:row>2</xdr:row>
      <xdr:rowOff>0</xdr:rowOff>
    </xdr:to>
    <xdr:sp macro="" textlink="">
      <xdr:nvSpPr>
        <xdr:cNvPr id="4" name="Text Box 3">
          <a:extLst>
            <a:ext uri="{FF2B5EF4-FFF2-40B4-BE49-F238E27FC236}">
              <a16:creationId xmlns:a16="http://schemas.microsoft.com/office/drawing/2014/main" id="{00000000-0008-0000-2500-000004000000}"/>
            </a:ext>
          </a:extLst>
        </xdr:cNvPr>
        <xdr:cNvSpPr txBox="1">
          <a:spLocks noChangeArrowheads="1"/>
        </xdr:cNvSpPr>
      </xdr:nvSpPr>
      <xdr:spPr bwMode="auto">
        <a:xfrm>
          <a:off x="266700" y="704850"/>
          <a:ext cx="3905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zh-TW" altLang="en-US" sz="1200" b="0" i="0" u="none" strike="noStrike" baseline="0">
              <a:solidFill>
                <a:srgbClr val="000000"/>
              </a:solidFill>
              <a:latin typeface="Times New Roman"/>
              <a:cs typeface="Times New Roman"/>
            </a:rPr>
            <a:t>82</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866775</xdr:colOff>
      <xdr:row>2</xdr:row>
      <xdr:rowOff>0</xdr:rowOff>
    </xdr:from>
    <xdr:to>
      <xdr:col>0</xdr:col>
      <xdr:colOff>704850</xdr:colOff>
      <xdr:row>2</xdr:row>
      <xdr:rowOff>0</xdr:rowOff>
    </xdr:to>
    <xdr:sp macro="" textlink="">
      <xdr:nvSpPr>
        <xdr:cNvPr id="5" name="Text Box 4">
          <a:extLst>
            <a:ext uri="{FF2B5EF4-FFF2-40B4-BE49-F238E27FC236}">
              <a16:creationId xmlns:a16="http://schemas.microsoft.com/office/drawing/2014/main" id="{00000000-0008-0000-2500-000005000000}"/>
            </a:ext>
          </a:extLst>
        </xdr:cNvPr>
        <xdr:cNvSpPr txBox="1">
          <a:spLocks noChangeArrowheads="1"/>
        </xdr:cNvSpPr>
      </xdr:nvSpPr>
      <xdr:spPr bwMode="auto">
        <a:xfrm>
          <a:off x="704850"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a:p>
      </xdr:txBody>
    </xdr:sp>
    <xdr:clientData/>
  </xdr:twoCellAnchor>
  <xdr:twoCellAnchor>
    <xdr:from>
      <xdr:col>0</xdr:col>
      <xdr:colOff>819150</xdr:colOff>
      <xdr:row>2</xdr:row>
      <xdr:rowOff>0</xdr:rowOff>
    </xdr:from>
    <xdr:to>
      <xdr:col>0</xdr:col>
      <xdr:colOff>704850</xdr:colOff>
      <xdr:row>2</xdr:row>
      <xdr:rowOff>0</xdr:rowOff>
    </xdr:to>
    <xdr:sp macro="" textlink="">
      <xdr:nvSpPr>
        <xdr:cNvPr id="6" name="Text Box 5">
          <a:extLst>
            <a:ext uri="{FF2B5EF4-FFF2-40B4-BE49-F238E27FC236}">
              <a16:creationId xmlns:a16="http://schemas.microsoft.com/office/drawing/2014/main" id="{00000000-0008-0000-2500-000006000000}"/>
            </a:ext>
          </a:extLst>
        </xdr:cNvPr>
        <xdr:cNvSpPr txBox="1">
          <a:spLocks noChangeArrowheads="1"/>
        </xdr:cNvSpPr>
      </xdr:nvSpPr>
      <xdr:spPr bwMode="auto">
        <a:xfrm>
          <a:off x="704850"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a:p>
      </xdr:txBody>
    </xdr:sp>
    <xdr:clientData/>
  </xdr:twoCellAnchor>
  <xdr:twoCellAnchor>
    <xdr:from>
      <xdr:col>0</xdr:col>
      <xdr:colOff>847725</xdr:colOff>
      <xdr:row>2</xdr:row>
      <xdr:rowOff>0</xdr:rowOff>
    </xdr:from>
    <xdr:to>
      <xdr:col>0</xdr:col>
      <xdr:colOff>704850</xdr:colOff>
      <xdr:row>2</xdr:row>
      <xdr:rowOff>0</xdr:rowOff>
    </xdr:to>
    <xdr:sp macro="" textlink="">
      <xdr:nvSpPr>
        <xdr:cNvPr id="7" name="Text Box 6">
          <a:extLst>
            <a:ext uri="{FF2B5EF4-FFF2-40B4-BE49-F238E27FC236}">
              <a16:creationId xmlns:a16="http://schemas.microsoft.com/office/drawing/2014/main" id="{00000000-0008-0000-2500-000007000000}"/>
            </a:ext>
          </a:extLst>
        </xdr:cNvPr>
        <xdr:cNvSpPr txBox="1">
          <a:spLocks noChangeArrowheads="1"/>
        </xdr:cNvSpPr>
      </xdr:nvSpPr>
      <xdr:spPr bwMode="auto">
        <a:xfrm>
          <a:off x="704850"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a:p>
      </xdr:txBody>
    </xdr:sp>
    <xdr:clientData/>
  </xdr:twoCellAnchor>
  <xdr:twoCellAnchor>
    <xdr:from>
      <xdr:col>0</xdr:col>
      <xdr:colOff>295275</xdr:colOff>
      <xdr:row>2</xdr:row>
      <xdr:rowOff>0</xdr:rowOff>
    </xdr:from>
    <xdr:to>
      <xdr:col>0</xdr:col>
      <xdr:colOff>695325</xdr:colOff>
      <xdr:row>2</xdr:row>
      <xdr:rowOff>0</xdr:rowOff>
    </xdr:to>
    <xdr:sp macro="" textlink="">
      <xdr:nvSpPr>
        <xdr:cNvPr id="8" name="Text Box 7">
          <a:extLst>
            <a:ext uri="{FF2B5EF4-FFF2-40B4-BE49-F238E27FC236}">
              <a16:creationId xmlns:a16="http://schemas.microsoft.com/office/drawing/2014/main" id="{00000000-0008-0000-2500-000008000000}"/>
            </a:ext>
          </a:extLst>
        </xdr:cNvPr>
        <xdr:cNvSpPr txBox="1">
          <a:spLocks noChangeArrowheads="1"/>
        </xdr:cNvSpPr>
      </xdr:nvSpPr>
      <xdr:spPr bwMode="auto">
        <a:xfrm>
          <a:off x="295275" y="704850"/>
          <a:ext cx="4000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zh-TW" altLang="en-US" sz="1200" b="0" i="0" u="none" strike="noStrike" baseline="0">
              <a:solidFill>
                <a:srgbClr val="000000"/>
              </a:solidFill>
              <a:latin typeface="Times New Roman"/>
              <a:cs typeface="Times New Roman"/>
            </a:rPr>
            <a:t>83</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295275</xdr:colOff>
      <xdr:row>2</xdr:row>
      <xdr:rowOff>0</xdr:rowOff>
    </xdr:from>
    <xdr:to>
      <xdr:col>0</xdr:col>
      <xdr:colOff>695325</xdr:colOff>
      <xdr:row>2</xdr:row>
      <xdr:rowOff>0</xdr:rowOff>
    </xdr:to>
    <xdr:sp macro="" textlink="">
      <xdr:nvSpPr>
        <xdr:cNvPr id="9" name="Text Box 8">
          <a:extLst>
            <a:ext uri="{FF2B5EF4-FFF2-40B4-BE49-F238E27FC236}">
              <a16:creationId xmlns:a16="http://schemas.microsoft.com/office/drawing/2014/main" id="{00000000-0008-0000-2500-000009000000}"/>
            </a:ext>
          </a:extLst>
        </xdr:cNvPr>
        <xdr:cNvSpPr txBox="1">
          <a:spLocks noChangeArrowheads="1"/>
        </xdr:cNvSpPr>
      </xdr:nvSpPr>
      <xdr:spPr bwMode="auto">
        <a:xfrm>
          <a:off x="295275" y="704850"/>
          <a:ext cx="4000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zh-TW" altLang="en-US" sz="1200" b="0" i="0" u="none" strike="noStrike" baseline="0">
              <a:solidFill>
                <a:srgbClr val="000000"/>
              </a:solidFill>
              <a:latin typeface="Times New Roman"/>
              <a:cs typeface="Times New Roman"/>
            </a:rPr>
            <a:t>84</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819150</xdr:colOff>
      <xdr:row>2</xdr:row>
      <xdr:rowOff>0</xdr:rowOff>
    </xdr:from>
    <xdr:to>
      <xdr:col>0</xdr:col>
      <xdr:colOff>704850</xdr:colOff>
      <xdr:row>2</xdr:row>
      <xdr:rowOff>0</xdr:rowOff>
    </xdr:to>
    <xdr:sp macro="" textlink="">
      <xdr:nvSpPr>
        <xdr:cNvPr id="10" name="Text Box 9">
          <a:extLst>
            <a:ext uri="{FF2B5EF4-FFF2-40B4-BE49-F238E27FC236}">
              <a16:creationId xmlns:a16="http://schemas.microsoft.com/office/drawing/2014/main" id="{00000000-0008-0000-2500-00000A000000}"/>
            </a:ext>
          </a:extLst>
        </xdr:cNvPr>
        <xdr:cNvSpPr txBox="1">
          <a:spLocks noChangeArrowheads="1"/>
        </xdr:cNvSpPr>
      </xdr:nvSpPr>
      <xdr:spPr bwMode="auto">
        <a:xfrm>
          <a:off x="704850"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a:p>
      </xdr:txBody>
    </xdr:sp>
    <xdr:clientData/>
  </xdr:twoCellAnchor>
  <xdr:twoCellAnchor>
    <xdr:from>
      <xdr:col>0</xdr:col>
      <xdr:colOff>295275</xdr:colOff>
      <xdr:row>2</xdr:row>
      <xdr:rowOff>0</xdr:rowOff>
    </xdr:from>
    <xdr:to>
      <xdr:col>0</xdr:col>
      <xdr:colOff>695325</xdr:colOff>
      <xdr:row>2</xdr:row>
      <xdr:rowOff>0</xdr:rowOff>
    </xdr:to>
    <xdr:sp macro="" textlink="">
      <xdr:nvSpPr>
        <xdr:cNvPr id="11" name="Text Box 10">
          <a:extLst>
            <a:ext uri="{FF2B5EF4-FFF2-40B4-BE49-F238E27FC236}">
              <a16:creationId xmlns:a16="http://schemas.microsoft.com/office/drawing/2014/main" id="{00000000-0008-0000-2500-00000B000000}"/>
            </a:ext>
          </a:extLst>
        </xdr:cNvPr>
        <xdr:cNvSpPr txBox="1">
          <a:spLocks noChangeArrowheads="1"/>
        </xdr:cNvSpPr>
      </xdr:nvSpPr>
      <xdr:spPr bwMode="auto">
        <a:xfrm>
          <a:off x="295275" y="704850"/>
          <a:ext cx="4000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zh-TW" altLang="en-US" sz="1200" b="0" i="0" u="none" strike="noStrike" baseline="0">
              <a:solidFill>
                <a:srgbClr val="000000"/>
              </a:solidFill>
              <a:latin typeface="Times New Roman"/>
              <a:cs typeface="Times New Roman"/>
            </a:rPr>
            <a:t>85</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295275</xdr:colOff>
      <xdr:row>2</xdr:row>
      <xdr:rowOff>0</xdr:rowOff>
    </xdr:from>
    <xdr:to>
      <xdr:col>0</xdr:col>
      <xdr:colOff>695325</xdr:colOff>
      <xdr:row>2</xdr:row>
      <xdr:rowOff>0</xdr:rowOff>
    </xdr:to>
    <xdr:sp macro="" textlink="">
      <xdr:nvSpPr>
        <xdr:cNvPr id="12" name="Text Box 11">
          <a:extLst>
            <a:ext uri="{FF2B5EF4-FFF2-40B4-BE49-F238E27FC236}">
              <a16:creationId xmlns:a16="http://schemas.microsoft.com/office/drawing/2014/main" id="{00000000-0008-0000-2500-00000C000000}"/>
            </a:ext>
          </a:extLst>
        </xdr:cNvPr>
        <xdr:cNvSpPr txBox="1">
          <a:spLocks noChangeArrowheads="1"/>
        </xdr:cNvSpPr>
      </xdr:nvSpPr>
      <xdr:spPr bwMode="auto">
        <a:xfrm>
          <a:off x="295275" y="704850"/>
          <a:ext cx="4000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zh-TW" altLang="en-US" sz="1200" b="0" i="0" u="none" strike="noStrike" baseline="0">
              <a:solidFill>
                <a:srgbClr val="000000"/>
              </a:solidFill>
              <a:latin typeface="Times New Roman"/>
              <a:cs typeface="Times New Roman"/>
            </a:rPr>
            <a:t>86</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847725</xdr:colOff>
      <xdr:row>2</xdr:row>
      <xdr:rowOff>0</xdr:rowOff>
    </xdr:from>
    <xdr:to>
      <xdr:col>0</xdr:col>
      <xdr:colOff>704850</xdr:colOff>
      <xdr:row>2</xdr:row>
      <xdr:rowOff>0</xdr:rowOff>
    </xdr:to>
    <xdr:sp macro="" textlink="">
      <xdr:nvSpPr>
        <xdr:cNvPr id="13" name="Text Box 12">
          <a:extLst>
            <a:ext uri="{FF2B5EF4-FFF2-40B4-BE49-F238E27FC236}">
              <a16:creationId xmlns:a16="http://schemas.microsoft.com/office/drawing/2014/main" id="{00000000-0008-0000-2500-00000D000000}"/>
            </a:ext>
          </a:extLst>
        </xdr:cNvPr>
        <xdr:cNvSpPr txBox="1">
          <a:spLocks noChangeArrowheads="1"/>
        </xdr:cNvSpPr>
      </xdr:nvSpPr>
      <xdr:spPr bwMode="auto">
        <a:xfrm>
          <a:off x="704850"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a:p>
      </xdr:txBody>
    </xdr:sp>
    <xdr:clientData/>
  </xdr:twoCellAnchor>
  <xdr:twoCellAnchor>
    <xdr:from>
      <xdr:col>0</xdr:col>
      <xdr:colOff>762000</xdr:colOff>
      <xdr:row>2</xdr:row>
      <xdr:rowOff>0</xdr:rowOff>
    </xdr:from>
    <xdr:to>
      <xdr:col>0</xdr:col>
      <xdr:colOff>704850</xdr:colOff>
      <xdr:row>2</xdr:row>
      <xdr:rowOff>0</xdr:rowOff>
    </xdr:to>
    <xdr:sp macro="" textlink="">
      <xdr:nvSpPr>
        <xdr:cNvPr id="14" name="AutoShape 13">
          <a:extLst>
            <a:ext uri="{FF2B5EF4-FFF2-40B4-BE49-F238E27FC236}">
              <a16:creationId xmlns:a16="http://schemas.microsoft.com/office/drawing/2014/main" id="{00000000-0008-0000-2500-00000E000000}"/>
            </a:ext>
          </a:extLst>
        </xdr:cNvPr>
        <xdr:cNvSpPr>
          <a:spLocks/>
        </xdr:cNvSpPr>
      </xdr:nvSpPr>
      <xdr:spPr bwMode="auto">
        <a:xfrm>
          <a:off x="704850" y="704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790575</xdr:colOff>
      <xdr:row>2</xdr:row>
      <xdr:rowOff>0</xdr:rowOff>
    </xdr:from>
    <xdr:to>
      <xdr:col>0</xdr:col>
      <xdr:colOff>704850</xdr:colOff>
      <xdr:row>2</xdr:row>
      <xdr:rowOff>0</xdr:rowOff>
    </xdr:to>
    <xdr:sp macro="" textlink="">
      <xdr:nvSpPr>
        <xdr:cNvPr id="15" name="AutoShape 14">
          <a:extLst>
            <a:ext uri="{FF2B5EF4-FFF2-40B4-BE49-F238E27FC236}">
              <a16:creationId xmlns:a16="http://schemas.microsoft.com/office/drawing/2014/main" id="{00000000-0008-0000-2500-00000F000000}"/>
            </a:ext>
          </a:extLst>
        </xdr:cNvPr>
        <xdr:cNvSpPr>
          <a:spLocks/>
        </xdr:cNvSpPr>
      </xdr:nvSpPr>
      <xdr:spPr bwMode="auto">
        <a:xfrm>
          <a:off x="704850" y="704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790575</xdr:colOff>
      <xdr:row>2</xdr:row>
      <xdr:rowOff>0</xdr:rowOff>
    </xdr:from>
    <xdr:to>
      <xdr:col>0</xdr:col>
      <xdr:colOff>704850</xdr:colOff>
      <xdr:row>2</xdr:row>
      <xdr:rowOff>0</xdr:rowOff>
    </xdr:to>
    <xdr:sp macro="" textlink="">
      <xdr:nvSpPr>
        <xdr:cNvPr id="16" name="AutoShape 15">
          <a:extLst>
            <a:ext uri="{FF2B5EF4-FFF2-40B4-BE49-F238E27FC236}">
              <a16:creationId xmlns:a16="http://schemas.microsoft.com/office/drawing/2014/main" id="{00000000-0008-0000-2500-000010000000}"/>
            </a:ext>
          </a:extLst>
        </xdr:cNvPr>
        <xdr:cNvSpPr>
          <a:spLocks/>
        </xdr:cNvSpPr>
      </xdr:nvSpPr>
      <xdr:spPr bwMode="auto">
        <a:xfrm>
          <a:off x="704850" y="704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790575</xdr:colOff>
      <xdr:row>2</xdr:row>
      <xdr:rowOff>0</xdr:rowOff>
    </xdr:from>
    <xdr:to>
      <xdr:col>0</xdr:col>
      <xdr:colOff>704850</xdr:colOff>
      <xdr:row>2</xdr:row>
      <xdr:rowOff>0</xdr:rowOff>
    </xdr:to>
    <xdr:sp macro="" textlink="">
      <xdr:nvSpPr>
        <xdr:cNvPr id="17" name="AutoShape 16">
          <a:extLst>
            <a:ext uri="{FF2B5EF4-FFF2-40B4-BE49-F238E27FC236}">
              <a16:creationId xmlns:a16="http://schemas.microsoft.com/office/drawing/2014/main" id="{00000000-0008-0000-2500-000011000000}"/>
            </a:ext>
          </a:extLst>
        </xdr:cNvPr>
        <xdr:cNvSpPr>
          <a:spLocks/>
        </xdr:cNvSpPr>
      </xdr:nvSpPr>
      <xdr:spPr bwMode="auto">
        <a:xfrm>
          <a:off x="704850" y="704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790575</xdr:colOff>
      <xdr:row>2</xdr:row>
      <xdr:rowOff>0</xdr:rowOff>
    </xdr:from>
    <xdr:to>
      <xdr:col>0</xdr:col>
      <xdr:colOff>704850</xdr:colOff>
      <xdr:row>2</xdr:row>
      <xdr:rowOff>0</xdr:rowOff>
    </xdr:to>
    <xdr:sp macro="" textlink="">
      <xdr:nvSpPr>
        <xdr:cNvPr id="18" name="AutoShape 17">
          <a:extLst>
            <a:ext uri="{FF2B5EF4-FFF2-40B4-BE49-F238E27FC236}">
              <a16:creationId xmlns:a16="http://schemas.microsoft.com/office/drawing/2014/main" id="{00000000-0008-0000-2500-000012000000}"/>
            </a:ext>
          </a:extLst>
        </xdr:cNvPr>
        <xdr:cNvSpPr>
          <a:spLocks/>
        </xdr:cNvSpPr>
      </xdr:nvSpPr>
      <xdr:spPr bwMode="auto">
        <a:xfrm>
          <a:off x="704850" y="704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790575</xdr:colOff>
      <xdr:row>2</xdr:row>
      <xdr:rowOff>0</xdr:rowOff>
    </xdr:from>
    <xdr:to>
      <xdr:col>0</xdr:col>
      <xdr:colOff>704850</xdr:colOff>
      <xdr:row>2</xdr:row>
      <xdr:rowOff>0</xdr:rowOff>
    </xdr:to>
    <xdr:sp macro="" textlink="">
      <xdr:nvSpPr>
        <xdr:cNvPr id="19" name="AutoShape 18">
          <a:extLst>
            <a:ext uri="{FF2B5EF4-FFF2-40B4-BE49-F238E27FC236}">
              <a16:creationId xmlns:a16="http://schemas.microsoft.com/office/drawing/2014/main" id="{00000000-0008-0000-2500-000013000000}"/>
            </a:ext>
          </a:extLst>
        </xdr:cNvPr>
        <xdr:cNvSpPr>
          <a:spLocks/>
        </xdr:cNvSpPr>
      </xdr:nvSpPr>
      <xdr:spPr bwMode="auto">
        <a:xfrm>
          <a:off x="704850" y="704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847725</xdr:colOff>
      <xdr:row>2</xdr:row>
      <xdr:rowOff>0</xdr:rowOff>
    </xdr:from>
    <xdr:to>
      <xdr:col>0</xdr:col>
      <xdr:colOff>704850</xdr:colOff>
      <xdr:row>2</xdr:row>
      <xdr:rowOff>0</xdr:rowOff>
    </xdr:to>
    <xdr:sp macro="" textlink="">
      <xdr:nvSpPr>
        <xdr:cNvPr id="20" name="Text Box 19">
          <a:extLst>
            <a:ext uri="{FF2B5EF4-FFF2-40B4-BE49-F238E27FC236}">
              <a16:creationId xmlns:a16="http://schemas.microsoft.com/office/drawing/2014/main" id="{00000000-0008-0000-2500-000014000000}"/>
            </a:ext>
          </a:extLst>
        </xdr:cNvPr>
        <xdr:cNvSpPr txBox="1">
          <a:spLocks noChangeArrowheads="1"/>
        </xdr:cNvSpPr>
      </xdr:nvSpPr>
      <xdr:spPr bwMode="auto">
        <a:xfrm>
          <a:off x="704850"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a:p>
      </xdr:txBody>
    </xdr:sp>
    <xdr:clientData/>
  </xdr:twoCellAnchor>
  <xdr:twoCellAnchor>
    <xdr:from>
      <xdr:col>0</xdr:col>
      <xdr:colOff>790575</xdr:colOff>
      <xdr:row>2</xdr:row>
      <xdr:rowOff>0</xdr:rowOff>
    </xdr:from>
    <xdr:to>
      <xdr:col>0</xdr:col>
      <xdr:colOff>704850</xdr:colOff>
      <xdr:row>2</xdr:row>
      <xdr:rowOff>0</xdr:rowOff>
    </xdr:to>
    <xdr:sp macro="" textlink="">
      <xdr:nvSpPr>
        <xdr:cNvPr id="21" name="AutoShape 20">
          <a:extLst>
            <a:ext uri="{FF2B5EF4-FFF2-40B4-BE49-F238E27FC236}">
              <a16:creationId xmlns:a16="http://schemas.microsoft.com/office/drawing/2014/main" id="{00000000-0008-0000-2500-000015000000}"/>
            </a:ext>
          </a:extLst>
        </xdr:cNvPr>
        <xdr:cNvSpPr>
          <a:spLocks/>
        </xdr:cNvSpPr>
      </xdr:nvSpPr>
      <xdr:spPr bwMode="auto">
        <a:xfrm>
          <a:off x="704850" y="704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295275</xdr:colOff>
      <xdr:row>2</xdr:row>
      <xdr:rowOff>0</xdr:rowOff>
    </xdr:from>
    <xdr:to>
      <xdr:col>0</xdr:col>
      <xdr:colOff>695325</xdr:colOff>
      <xdr:row>2</xdr:row>
      <xdr:rowOff>0</xdr:rowOff>
    </xdr:to>
    <xdr:sp macro="" textlink="">
      <xdr:nvSpPr>
        <xdr:cNvPr id="22" name="Text Box 21">
          <a:extLst>
            <a:ext uri="{FF2B5EF4-FFF2-40B4-BE49-F238E27FC236}">
              <a16:creationId xmlns:a16="http://schemas.microsoft.com/office/drawing/2014/main" id="{00000000-0008-0000-2500-000016000000}"/>
            </a:ext>
          </a:extLst>
        </xdr:cNvPr>
        <xdr:cNvSpPr txBox="1">
          <a:spLocks noChangeArrowheads="1"/>
        </xdr:cNvSpPr>
      </xdr:nvSpPr>
      <xdr:spPr bwMode="auto">
        <a:xfrm>
          <a:off x="295275" y="704850"/>
          <a:ext cx="4000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zh-TW" altLang="en-US" sz="1200" b="0" i="0" u="none" strike="noStrike" baseline="0">
              <a:solidFill>
                <a:srgbClr val="000000"/>
              </a:solidFill>
              <a:latin typeface="Times New Roman"/>
              <a:cs typeface="Times New Roman"/>
            </a:rPr>
            <a:t>88</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847725</xdr:colOff>
      <xdr:row>2</xdr:row>
      <xdr:rowOff>0</xdr:rowOff>
    </xdr:from>
    <xdr:to>
      <xdr:col>0</xdr:col>
      <xdr:colOff>704850</xdr:colOff>
      <xdr:row>2</xdr:row>
      <xdr:rowOff>0</xdr:rowOff>
    </xdr:to>
    <xdr:sp macro="" textlink="">
      <xdr:nvSpPr>
        <xdr:cNvPr id="23" name="Text Box 22">
          <a:extLst>
            <a:ext uri="{FF2B5EF4-FFF2-40B4-BE49-F238E27FC236}">
              <a16:creationId xmlns:a16="http://schemas.microsoft.com/office/drawing/2014/main" id="{00000000-0008-0000-2500-000017000000}"/>
            </a:ext>
          </a:extLst>
        </xdr:cNvPr>
        <xdr:cNvSpPr txBox="1">
          <a:spLocks noChangeArrowheads="1"/>
        </xdr:cNvSpPr>
      </xdr:nvSpPr>
      <xdr:spPr bwMode="auto">
        <a:xfrm>
          <a:off x="704850"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a:p>
      </xdr:txBody>
    </xdr:sp>
    <xdr:clientData/>
  </xdr:twoCellAnchor>
  <xdr:twoCellAnchor>
    <xdr:from>
      <xdr:col>0</xdr:col>
      <xdr:colOff>847725</xdr:colOff>
      <xdr:row>2</xdr:row>
      <xdr:rowOff>0</xdr:rowOff>
    </xdr:from>
    <xdr:to>
      <xdr:col>0</xdr:col>
      <xdr:colOff>704850</xdr:colOff>
      <xdr:row>2</xdr:row>
      <xdr:rowOff>0</xdr:rowOff>
    </xdr:to>
    <xdr:sp macro="" textlink="">
      <xdr:nvSpPr>
        <xdr:cNvPr id="24" name="Text Box 23">
          <a:extLst>
            <a:ext uri="{FF2B5EF4-FFF2-40B4-BE49-F238E27FC236}">
              <a16:creationId xmlns:a16="http://schemas.microsoft.com/office/drawing/2014/main" id="{00000000-0008-0000-2500-000018000000}"/>
            </a:ext>
          </a:extLst>
        </xdr:cNvPr>
        <xdr:cNvSpPr txBox="1">
          <a:spLocks noChangeArrowheads="1"/>
        </xdr:cNvSpPr>
      </xdr:nvSpPr>
      <xdr:spPr bwMode="auto">
        <a:xfrm>
          <a:off x="704850"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a:p>
      </xdr:txBody>
    </xdr:sp>
    <xdr:clientData/>
  </xdr:twoCellAnchor>
  <xdr:twoCellAnchor>
    <xdr:from>
      <xdr:col>0</xdr:col>
      <xdr:colOff>790575</xdr:colOff>
      <xdr:row>2</xdr:row>
      <xdr:rowOff>0</xdr:rowOff>
    </xdr:from>
    <xdr:to>
      <xdr:col>0</xdr:col>
      <xdr:colOff>704850</xdr:colOff>
      <xdr:row>2</xdr:row>
      <xdr:rowOff>0</xdr:rowOff>
    </xdr:to>
    <xdr:sp macro="" textlink="">
      <xdr:nvSpPr>
        <xdr:cNvPr id="25" name="AutoShape 24">
          <a:extLst>
            <a:ext uri="{FF2B5EF4-FFF2-40B4-BE49-F238E27FC236}">
              <a16:creationId xmlns:a16="http://schemas.microsoft.com/office/drawing/2014/main" id="{00000000-0008-0000-2500-000019000000}"/>
            </a:ext>
          </a:extLst>
        </xdr:cNvPr>
        <xdr:cNvSpPr>
          <a:spLocks/>
        </xdr:cNvSpPr>
      </xdr:nvSpPr>
      <xdr:spPr bwMode="auto">
        <a:xfrm>
          <a:off x="704850" y="704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285750</xdr:colOff>
      <xdr:row>2</xdr:row>
      <xdr:rowOff>0</xdr:rowOff>
    </xdr:from>
    <xdr:to>
      <xdr:col>0</xdr:col>
      <xdr:colOff>685800</xdr:colOff>
      <xdr:row>2</xdr:row>
      <xdr:rowOff>0</xdr:rowOff>
    </xdr:to>
    <xdr:sp macro="" textlink="">
      <xdr:nvSpPr>
        <xdr:cNvPr id="26" name="Text Box 25">
          <a:extLst>
            <a:ext uri="{FF2B5EF4-FFF2-40B4-BE49-F238E27FC236}">
              <a16:creationId xmlns:a16="http://schemas.microsoft.com/office/drawing/2014/main" id="{00000000-0008-0000-2500-00001A000000}"/>
            </a:ext>
          </a:extLst>
        </xdr:cNvPr>
        <xdr:cNvSpPr txBox="1">
          <a:spLocks noChangeArrowheads="1"/>
        </xdr:cNvSpPr>
      </xdr:nvSpPr>
      <xdr:spPr bwMode="auto">
        <a:xfrm>
          <a:off x="285750" y="704850"/>
          <a:ext cx="4000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zh-TW" altLang="en-US" sz="1200" b="0" i="0" u="none" strike="noStrike" baseline="0">
              <a:solidFill>
                <a:srgbClr val="000000"/>
              </a:solidFill>
              <a:latin typeface="Times New Roman"/>
              <a:cs typeface="Times New Roman"/>
            </a:rPr>
            <a:t>87</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847725</xdr:colOff>
      <xdr:row>2</xdr:row>
      <xdr:rowOff>0</xdr:rowOff>
    </xdr:from>
    <xdr:to>
      <xdr:col>0</xdr:col>
      <xdr:colOff>704850</xdr:colOff>
      <xdr:row>2</xdr:row>
      <xdr:rowOff>0</xdr:rowOff>
    </xdr:to>
    <xdr:sp macro="" textlink="">
      <xdr:nvSpPr>
        <xdr:cNvPr id="27" name="Text Box 26">
          <a:extLst>
            <a:ext uri="{FF2B5EF4-FFF2-40B4-BE49-F238E27FC236}">
              <a16:creationId xmlns:a16="http://schemas.microsoft.com/office/drawing/2014/main" id="{00000000-0008-0000-2500-00001B000000}"/>
            </a:ext>
          </a:extLst>
        </xdr:cNvPr>
        <xdr:cNvSpPr txBox="1">
          <a:spLocks noChangeArrowheads="1"/>
        </xdr:cNvSpPr>
      </xdr:nvSpPr>
      <xdr:spPr bwMode="auto">
        <a:xfrm>
          <a:off x="704850"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a:p>
      </xdr:txBody>
    </xdr:sp>
    <xdr:clientData/>
  </xdr:twoCellAnchor>
  <xdr:twoCellAnchor>
    <xdr:from>
      <xdr:col>0</xdr:col>
      <xdr:colOff>790575</xdr:colOff>
      <xdr:row>2</xdr:row>
      <xdr:rowOff>0</xdr:rowOff>
    </xdr:from>
    <xdr:to>
      <xdr:col>0</xdr:col>
      <xdr:colOff>704850</xdr:colOff>
      <xdr:row>2</xdr:row>
      <xdr:rowOff>0</xdr:rowOff>
    </xdr:to>
    <xdr:sp macro="" textlink="">
      <xdr:nvSpPr>
        <xdr:cNvPr id="28" name="AutoShape 27">
          <a:extLst>
            <a:ext uri="{FF2B5EF4-FFF2-40B4-BE49-F238E27FC236}">
              <a16:creationId xmlns:a16="http://schemas.microsoft.com/office/drawing/2014/main" id="{00000000-0008-0000-2500-00001C000000}"/>
            </a:ext>
          </a:extLst>
        </xdr:cNvPr>
        <xdr:cNvSpPr>
          <a:spLocks/>
        </xdr:cNvSpPr>
      </xdr:nvSpPr>
      <xdr:spPr bwMode="auto">
        <a:xfrm>
          <a:off x="704850" y="704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200025</xdr:colOff>
      <xdr:row>2</xdr:row>
      <xdr:rowOff>0</xdr:rowOff>
    </xdr:from>
    <xdr:to>
      <xdr:col>0</xdr:col>
      <xdr:colOff>704850</xdr:colOff>
      <xdr:row>2</xdr:row>
      <xdr:rowOff>0</xdr:rowOff>
    </xdr:to>
    <xdr:sp macro="" textlink="">
      <xdr:nvSpPr>
        <xdr:cNvPr id="29" name="Text Box 28">
          <a:extLst>
            <a:ext uri="{FF2B5EF4-FFF2-40B4-BE49-F238E27FC236}">
              <a16:creationId xmlns:a16="http://schemas.microsoft.com/office/drawing/2014/main" id="{00000000-0008-0000-2500-00001D000000}"/>
            </a:ext>
          </a:extLst>
        </xdr:cNvPr>
        <xdr:cNvSpPr txBox="1">
          <a:spLocks noChangeArrowheads="1"/>
        </xdr:cNvSpPr>
      </xdr:nvSpPr>
      <xdr:spPr bwMode="auto">
        <a:xfrm>
          <a:off x="200025" y="704850"/>
          <a:ext cx="504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zh-TW" altLang="en-US" sz="1200" b="0" i="0" u="none" strike="noStrike" baseline="0">
              <a:solidFill>
                <a:srgbClr val="000000"/>
              </a:solidFill>
              <a:latin typeface="Times New Roman"/>
              <a:cs typeface="Times New Roman"/>
            </a:rPr>
            <a:t>92</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847725</xdr:colOff>
      <xdr:row>2</xdr:row>
      <xdr:rowOff>0</xdr:rowOff>
    </xdr:from>
    <xdr:to>
      <xdr:col>0</xdr:col>
      <xdr:colOff>704850</xdr:colOff>
      <xdr:row>2</xdr:row>
      <xdr:rowOff>0</xdr:rowOff>
    </xdr:to>
    <xdr:sp macro="" textlink="">
      <xdr:nvSpPr>
        <xdr:cNvPr id="30" name="Text Box 29">
          <a:extLst>
            <a:ext uri="{FF2B5EF4-FFF2-40B4-BE49-F238E27FC236}">
              <a16:creationId xmlns:a16="http://schemas.microsoft.com/office/drawing/2014/main" id="{00000000-0008-0000-2500-00001E000000}"/>
            </a:ext>
          </a:extLst>
        </xdr:cNvPr>
        <xdr:cNvSpPr txBox="1">
          <a:spLocks noChangeArrowheads="1"/>
        </xdr:cNvSpPr>
      </xdr:nvSpPr>
      <xdr:spPr bwMode="auto">
        <a:xfrm>
          <a:off x="704850"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a:t>
          </a:r>
          <a:r>
            <a:rPr lang="zh-TW" altLang="en-US" sz="1200" b="0" i="0" u="none" strike="noStrike" baseline="0">
              <a:solidFill>
                <a:srgbClr val="000000"/>
              </a:solidFill>
              <a:latin typeface="Times New Roman"/>
              <a:ea typeface="新細明體"/>
              <a:cs typeface="Times New Roman"/>
            </a:rPr>
            <a:t>   %</a:t>
          </a:r>
          <a:endParaRPr lang="zh-TW" altLang="en-US"/>
        </a:p>
      </xdr:txBody>
    </xdr:sp>
    <xdr:clientData/>
  </xdr:twoCellAnchor>
  <xdr:twoCellAnchor>
    <xdr:from>
      <xdr:col>0</xdr:col>
      <xdr:colOff>295275</xdr:colOff>
      <xdr:row>2</xdr:row>
      <xdr:rowOff>0</xdr:rowOff>
    </xdr:from>
    <xdr:to>
      <xdr:col>0</xdr:col>
      <xdr:colOff>695325</xdr:colOff>
      <xdr:row>2</xdr:row>
      <xdr:rowOff>0</xdr:rowOff>
    </xdr:to>
    <xdr:sp macro="" textlink="">
      <xdr:nvSpPr>
        <xdr:cNvPr id="31" name="Text Box 30">
          <a:extLst>
            <a:ext uri="{FF2B5EF4-FFF2-40B4-BE49-F238E27FC236}">
              <a16:creationId xmlns:a16="http://schemas.microsoft.com/office/drawing/2014/main" id="{00000000-0008-0000-2500-00001F000000}"/>
            </a:ext>
          </a:extLst>
        </xdr:cNvPr>
        <xdr:cNvSpPr txBox="1">
          <a:spLocks noChangeArrowheads="1"/>
        </xdr:cNvSpPr>
      </xdr:nvSpPr>
      <xdr:spPr bwMode="auto">
        <a:xfrm>
          <a:off x="295275" y="704850"/>
          <a:ext cx="4000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zh-TW" altLang="en-US" sz="1200" b="0" i="0" u="none" strike="noStrike" baseline="0">
              <a:solidFill>
                <a:srgbClr val="000000"/>
              </a:solidFill>
              <a:latin typeface="Times New Roman"/>
              <a:cs typeface="Times New Roman"/>
            </a:rPr>
            <a:t>89</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847725</xdr:colOff>
      <xdr:row>2</xdr:row>
      <xdr:rowOff>0</xdr:rowOff>
    </xdr:from>
    <xdr:to>
      <xdr:col>0</xdr:col>
      <xdr:colOff>704850</xdr:colOff>
      <xdr:row>2</xdr:row>
      <xdr:rowOff>0</xdr:rowOff>
    </xdr:to>
    <xdr:sp macro="" textlink="">
      <xdr:nvSpPr>
        <xdr:cNvPr id="32" name="Text Box 31">
          <a:extLst>
            <a:ext uri="{FF2B5EF4-FFF2-40B4-BE49-F238E27FC236}">
              <a16:creationId xmlns:a16="http://schemas.microsoft.com/office/drawing/2014/main" id="{00000000-0008-0000-2500-000020000000}"/>
            </a:ext>
          </a:extLst>
        </xdr:cNvPr>
        <xdr:cNvSpPr txBox="1">
          <a:spLocks noChangeArrowheads="1"/>
        </xdr:cNvSpPr>
      </xdr:nvSpPr>
      <xdr:spPr bwMode="auto">
        <a:xfrm>
          <a:off x="704850"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a:p>
      </xdr:txBody>
    </xdr:sp>
    <xdr:clientData/>
  </xdr:twoCellAnchor>
  <xdr:twoCellAnchor>
    <xdr:from>
      <xdr:col>0</xdr:col>
      <xdr:colOff>790575</xdr:colOff>
      <xdr:row>2</xdr:row>
      <xdr:rowOff>0</xdr:rowOff>
    </xdr:from>
    <xdr:to>
      <xdr:col>0</xdr:col>
      <xdr:colOff>704850</xdr:colOff>
      <xdr:row>2</xdr:row>
      <xdr:rowOff>0</xdr:rowOff>
    </xdr:to>
    <xdr:sp macro="" textlink="">
      <xdr:nvSpPr>
        <xdr:cNvPr id="33" name="AutoShape 32">
          <a:extLst>
            <a:ext uri="{FF2B5EF4-FFF2-40B4-BE49-F238E27FC236}">
              <a16:creationId xmlns:a16="http://schemas.microsoft.com/office/drawing/2014/main" id="{00000000-0008-0000-2500-000021000000}"/>
            </a:ext>
          </a:extLst>
        </xdr:cNvPr>
        <xdr:cNvSpPr>
          <a:spLocks/>
        </xdr:cNvSpPr>
      </xdr:nvSpPr>
      <xdr:spPr bwMode="auto">
        <a:xfrm>
          <a:off x="704850" y="704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295275</xdr:colOff>
      <xdr:row>2</xdr:row>
      <xdr:rowOff>0</xdr:rowOff>
    </xdr:from>
    <xdr:to>
      <xdr:col>0</xdr:col>
      <xdr:colOff>695325</xdr:colOff>
      <xdr:row>2</xdr:row>
      <xdr:rowOff>0</xdr:rowOff>
    </xdr:to>
    <xdr:sp macro="" textlink="">
      <xdr:nvSpPr>
        <xdr:cNvPr id="34" name="Text Box 33">
          <a:extLst>
            <a:ext uri="{FF2B5EF4-FFF2-40B4-BE49-F238E27FC236}">
              <a16:creationId xmlns:a16="http://schemas.microsoft.com/office/drawing/2014/main" id="{00000000-0008-0000-2500-000022000000}"/>
            </a:ext>
          </a:extLst>
        </xdr:cNvPr>
        <xdr:cNvSpPr txBox="1">
          <a:spLocks noChangeArrowheads="1"/>
        </xdr:cNvSpPr>
      </xdr:nvSpPr>
      <xdr:spPr bwMode="auto">
        <a:xfrm>
          <a:off x="295275" y="704850"/>
          <a:ext cx="4000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zh-TW" altLang="en-US" sz="1200" b="0" i="0" u="none" strike="noStrike" baseline="0">
              <a:solidFill>
                <a:srgbClr val="000000"/>
              </a:solidFill>
              <a:latin typeface="Times New Roman"/>
              <a:cs typeface="Times New Roman"/>
            </a:rPr>
            <a:t>90</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847725</xdr:colOff>
      <xdr:row>2</xdr:row>
      <xdr:rowOff>0</xdr:rowOff>
    </xdr:from>
    <xdr:to>
      <xdr:col>0</xdr:col>
      <xdr:colOff>704850</xdr:colOff>
      <xdr:row>2</xdr:row>
      <xdr:rowOff>0</xdr:rowOff>
    </xdr:to>
    <xdr:sp macro="" textlink="">
      <xdr:nvSpPr>
        <xdr:cNvPr id="35" name="Text Box 34">
          <a:extLst>
            <a:ext uri="{FF2B5EF4-FFF2-40B4-BE49-F238E27FC236}">
              <a16:creationId xmlns:a16="http://schemas.microsoft.com/office/drawing/2014/main" id="{00000000-0008-0000-2500-000023000000}"/>
            </a:ext>
          </a:extLst>
        </xdr:cNvPr>
        <xdr:cNvSpPr txBox="1">
          <a:spLocks noChangeArrowheads="1"/>
        </xdr:cNvSpPr>
      </xdr:nvSpPr>
      <xdr:spPr bwMode="auto">
        <a:xfrm>
          <a:off x="704850"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a:p>
      </xdr:txBody>
    </xdr:sp>
    <xdr:clientData/>
  </xdr:twoCellAnchor>
  <xdr:twoCellAnchor>
    <xdr:from>
      <xdr:col>0</xdr:col>
      <xdr:colOff>790575</xdr:colOff>
      <xdr:row>2</xdr:row>
      <xdr:rowOff>0</xdr:rowOff>
    </xdr:from>
    <xdr:to>
      <xdr:col>0</xdr:col>
      <xdr:colOff>704850</xdr:colOff>
      <xdr:row>2</xdr:row>
      <xdr:rowOff>0</xdr:rowOff>
    </xdr:to>
    <xdr:sp macro="" textlink="">
      <xdr:nvSpPr>
        <xdr:cNvPr id="36" name="AutoShape 35">
          <a:extLst>
            <a:ext uri="{FF2B5EF4-FFF2-40B4-BE49-F238E27FC236}">
              <a16:creationId xmlns:a16="http://schemas.microsoft.com/office/drawing/2014/main" id="{00000000-0008-0000-2500-000024000000}"/>
            </a:ext>
          </a:extLst>
        </xdr:cNvPr>
        <xdr:cNvSpPr>
          <a:spLocks/>
        </xdr:cNvSpPr>
      </xdr:nvSpPr>
      <xdr:spPr bwMode="auto">
        <a:xfrm>
          <a:off x="704850" y="704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228600</xdr:colOff>
      <xdr:row>2</xdr:row>
      <xdr:rowOff>0</xdr:rowOff>
    </xdr:from>
    <xdr:to>
      <xdr:col>0</xdr:col>
      <xdr:colOff>695325</xdr:colOff>
      <xdr:row>2</xdr:row>
      <xdr:rowOff>0</xdr:rowOff>
    </xdr:to>
    <xdr:sp macro="" textlink="">
      <xdr:nvSpPr>
        <xdr:cNvPr id="37" name="Text Box 36">
          <a:extLst>
            <a:ext uri="{FF2B5EF4-FFF2-40B4-BE49-F238E27FC236}">
              <a16:creationId xmlns:a16="http://schemas.microsoft.com/office/drawing/2014/main" id="{00000000-0008-0000-2500-000025000000}"/>
            </a:ext>
          </a:extLst>
        </xdr:cNvPr>
        <xdr:cNvSpPr txBox="1">
          <a:spLocks noChangeArrowheads="1"/>
        </xdr:cNvSpPr>
      </xdr:nvSpPr>
      <xdr:spPr bwMode="auto">
        <a:xfrm>
          <a:off x="228600" y="704850"/>
          <a:ext cx="4667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zh-TW" altLang="en-US" sz="1200" b="0" i="0" u="none" strike="noStrike" baseline="0">
              <a:solidFill>
                <a:srgbClr val="000000"/>
              </a:solidFill>
              <a:latin typeface="Times New Roman"/>
              <a:cs typeface="Times New Roman"/>
            </a:rPr>
            <a:t>91</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847725</xdr:colOff>
      <xdr:row>2</xdr:row>
      <xdr:rowOff>0</xdr:rowOff>
    </xdr:from>
    <xdr:to>
      <xdr:col>0</xdr:col>
      <xdr:colOff>704850</xdr:colOff>
      <xdr:row>2</xdr:row>
      <xdr:rowOff>0</xdr:rowOff>
    </xdr:to>
    <xdr:sp macro="" textlink="">
      <xdr:nvSpPr>
        <xdr:cNvPr id="38" name="Text Box 37">
          <a:extLst>
            <a:ext uri="{FF2B5EF4-FFF2-40B4-BE49-F238E27FC236}">
              <a16:creationId xmlns:a16="http://schemas.microsoft.com/office/drawing/2014/main" id="{00000000-0008-0000-2500-000026000000}"/>
            </a:ext>
          </a:extLst>
        </xdr:cNvPr>
        <xdr:cNvSpPr txBox="1">
          <a:spLocks noChangeArrowheads="1"/>
        </xdr:cNvSpPr>
      </xdr:nvSpPr>
      <xdr:spPr bwMode="auto">
        <a:xfrm>
          <a:off x="704850"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a:t>
          </a:r>
        </a:p>
        <a:p>
          <a:pPr algn="ctr" rtl="0">
            <a:defRPr sz="1000"/>
          </a:pPr>
          <a:r>
            <a:rPr lang="zh-TW" altLang="en-US" sz="1200" b="0" i="0" u="none" strike="noStrike" baseline="0">
              <a:solidFill>
                <a:srgbClr val="000000"/>
              </a:solidFill>
              <a:latin typeface="Times New Roman"/>
              <a:cs typeface="Times New Roman"/>
            </a:rPr>
            <a:t> %</a:t>
          </a:r>
          <a:endParaRPr lang="zh-TW" altLang="en-US"/>
        </a:p>
      </xdr:txBody>
    </xdr:sp>
    <xdr:clientData/>
  </xdr:twoCellAnchor>
  <xdr:twoCellAnchor>
    <xdr:from>
      <xdr:col>0</xdr:col>
      <xdr:colOff>790575</xdr:colOff>
      <xdr:row>2</xdr:row>
      <xdr:rowOff>0</xdr:rowOff>
    </xdr:from>
    <xdr:to>
      <xdr:col>0</xdr:col>
      <xdr:colOff>704850</xdr:colOff>
      <xdr:row>2</xdr:row>
      <xdr:rowOff>0</xdr:rowOff>
    </xdr:to>
    <xdr:sp macro="" textlink="">
      <xdr:nvSpPr>
        <xdr:cNvPr id="39" name="AutoShape 38">
          <a:extLst>
            <a:ext uri="{FF2B5EF4-FFF2-40B4-BE49-F238E27FC236}">
              <a16:creationId xmlns:a16="http://schemas.microsoft.com/office/drawing/2014/main" id="{00000000-0008-0000-2500-000027000000}"/>
            </a:ext>
          </a:extLst>
        </xdr:cNvPr>
        <xdr:cNvSpPr>
          <a:spLocks/>
        </xdr:cNvSpPr>
      </xdr:nvSpPr>
      <xdr:spPr bwMode="auto">
        <a:xfrm>
          <a:off x="704850" y="704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790575</xdr:colOff>
      <xdr:row>2</xdr:row>
      <xdr:rowOff>0</xdr:rowOff>
    </xdr:from>
    <xdr:to>
      <xdr:col>0</xdr:col>
      <xdr:colOff>704850</xdr:colOff>
      <xdr:row>2</xdr:row>
      <xdr:rowOff>0</xdr:rowOff>
    </xdr:to>
    <xdr:sp macro="" textlink="">
      <xdr:nvSpPr>
        <xdr:cNvPr id="40" name="AutoShape 40">
          <a:extLst>
            <a:ext uri="{FF2B5EF4-FFF2-40B4-BE49-F238E27FC236}">
              <a16:creationId xmlns:a16="http://schemas.microsoft.com/office/drawing/2014/main" id="{00000000-0008-0000-2500-000028000000}"/>
            </a:ext>
          </a:extLst>
        </xdr:cNvPr>
        <xdr:cNvSpPr>
          <a:spLocks/>
        </xdr:cNvSpPr>
      </xdr:nvSpPr>
      <xdr:spPr bwMode="auto">
        <a:xfrm>
          <a:off x="704850" y="704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200025</xdr:colOff>
      <xdr:row>2</xdr:row>
      <xdr:rowOff>0</xdr:rowOff>
    </xdr:from>
    <xdr:to>
      <xdr:col>0</xdr:col>
      <xdr:colOff>704850</xdr:colOff>
      <xdr:row>2</xdr:row>
      <xdr:rowOff>0</xdr:rowOff>
    </xdr:to>
    <xdr:sp macro="" textlink="">
      <xdr:nvSpPr>
        <xdr:cNvPr id="41" name="Text Box 41">
          <a:extLst>
            <a:ext uri="{FF2B5EF4-FFF2-40B4-BE49-F238E27FC236}">
              <a16:creationId xmlns:a16="http://schemas.microsoft.com/office/drawing/2014/main" id="{00000000-0008-0000-2500-000029000000}"/>
            </a:ext>
          </a:extLst>
        </xdr:cNvPr>
        <xdr:cNvSpPr txBox="1">
          <a:spLocks noChangeArrowheads="1"/>
        </xdr:cNvSpPr>
      </xdr:nvSpPr>
      <xdr:spPr bwMode="auto">
        <a:xfrm>
          <a:off x="200025" y="704850"/>
          <a:ext cx="504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zh-TW" altLang="en-US" sz="1200" b="0" i="0" u="none" strike="noStrike" baseline="0">
              <a:solidFill>
                <a:srgbClr val="000000"/>
              </a:solidFill>
              <a:latin typeface="Times New Roman"/>
              <a:cs typeface="Times New Roman"/>
            </a:rPr>
            <a:t>93</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847725</xdr:colOff>
      <xdr:row>2</xdr:row>
      <xdr:rowOff>0</xdr:rowOff>
    </xdr:from>
    <xdr:to>
      <xdr:col>0</xdr:col>
      <xdr:colOff>704850</xdr:colOff>
      <xdr:row>2</xdr:row>
      <xdr:rowOff>0</xdr:rowOff>
    </xdr:to>
    <xdr:sp macro="" textlink="">
      <xdr:nvSpPr>
        <xdr:cNvPr id="42" name="Text Box 42">
          <a:extLst>
            <a:ext uri="{FF2B5EF4-FFF2-40B4-BE49-F238E27FC236}">
              <a16:creationId xmlns:a16="http://schemas.microsoft.com/office/drawing/2014/main" id="{00000000-0008-0000-2500-00002A000000}"/>
            </a:ext>
          </a:extLst>
        </xdr:cNvPr>
        <xdr:cNvSpPr txBox="1">
          <a:spLocks noChangeArrowheads="1"/>
        </xdr:cNvSpPr>
      </xdr:nvSpPr>
      <xdr:spPr bwMode="auto">
        <a:xfrm>
          <a:off x="704850" y="704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a:t>
          </a:r>
          <a:r>
            <a:rPr lang="zh-TW" altLang="en-US" sz="1200" b="0" i="0" u="none" strike="noStrike" baseline="0">
              <a:solidFill>
                <a:srgbClr val="000000"/>
              </a:solidFill>
              <a:latin typeface="Times New Roman"/>
              <a:ea typeface="新細明體"/>
              <a:cs typeface="Times New Roman"/>
            </a:rPr>
            <a:t>   %</a:t>
          </a:r>
          <a:endParaRPr lang="zh-TW" altLang="en-US"/>
        </a:p>
      </xdr:txBody>
    </xdr:sp>
    <xdr:clientData/>
  </xdr:twoCellAnchor>
  <xdr:twoCellAnchor>
    <xdr:from>
      <xdr:col>0</xdr:col>
      <xdr:colOff>790575</xdr:colOff>
      <xdr:row>2</xdr:row>
      <xdr:rowOff>0</xdr:rowOff>
    </xdr:from>
    <xdr:to>
      <xdr:col>0</xdr:col>
      <xdr:colOff>704850</xdr:colOff>
      <xdr:row>2</xdr:row>
      <xdr:rowOff>0</xdr:rowOff>
    </xdr:to>
    <xdr:sp macro="" textlink="">
      <xdr:nvSpPr>
        <xdr:cNvPr id="43" name="AutoShape 43">
          <a:extLst>
            <a:ext uri="{FF2B5EF4-FFF2-40B4-BE49-F238E27FC236}">
              <a16:creationId xmlns:a16="http://schemas.microsoft.com/office/drawing/2014/main" id="{00000000-0008-0000-2500-00002B000000}"/>
            </a:ext>
          </a:extLst>
        </xdr:cNvPr>
        <xdr:cNvSpPr>
          <a:spLocks/>
        </xdr:cNvSpPr>
      </xdr:nvSpPr>
      <xdr:spPr bwMode="auto">
        <a:xfrm>
          <a:off x="704850" y="704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1</xdr:col>
      <xdr:colOff>0</xdr:colOff>
      <xdr:row>3</xdr:row>
      <xdr:rowOff>238125</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1981200" y="89535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0</xdr:rowOff>
    </xdr:from>
    <xdr:to>
      <xdr:col>1</xdr:col>
      <xdr:colOff>0</xdr:colOff>
      <xdr:row>3</xdr:row>
      <xdr:rowOff>238125</xdr:rowOff>
    </xdr:to>
    <xdr:sp macro="" textlink="">
      <xdr:nvSpPr>
        <xdr:cNvPr id="3" name="Text Box 1">
          <a:extLst>
            <a:ext uri="{FF2B5EF4-FFF2-40B4-BE49-F238E27FC236}">
              <a16:creationId xmlns:a16="http://schemas.microsoft.com/office/drawing/2014/main" id="{00000000-0008-0000-0400-000003000000}"/>
            </a:ext>
          </a:extLst>
        </xdr:cNvPr>
        <xdr:cNvSpPr txBox="1">
          <a:spLocks noChangeArrowheads="1"/>
        </xdr:cNvSpPr>
      </xdr:nvSpPr>
      <xdr:spPr bwMode="auto">
        <a:xfrm>
          <a:off x="1981200" y="89535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866775</xdr:colOff>
      <xdr:row>2</xdr:row>
      <xdr:rowOff>0</xdr:rowOff>
    </xdr:from>
    <xdr:to>
      <xdr:col>0</xdr:col>
      <xdr:colOff>390525</xdr:colOff>
      <xdr:row>2</xdr:row>
      <xdr:rowOff>0</xdr:rowOff>
    </xdr:to>
    <xdr:sp macro="" textlink="">
      <xdr:nvSpPr>
        <xdr:cNvPr id="2" name="Text Box 2">
          <a:extLst>
            <a:ext uri="{FF2B5EF4-FFF2-40B4-BE49-F238E27FC236}">
              <a16:creationId xmlns:a16="http://schemas.microsoft.com/office/drawing/2014/main" id="{00000000-0008-0000-2900-000002000000}"/>
            </a:ext>
          </a:extLst>
        </xdr:cNvPr>
        <xdr:cNvSpPr txBox="1">
          <a:spLocks noChangeArrowheads="1"/>
        </xdr:cNvSpPr>
      </xdr:nvSpPr>
      <xdr:spPr bwMode="auto">
        <a:xfrm>
          <a:off x="457200" y="723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sz="1200" b="0" i="0" u="none" strike="noStrike" baseline="0">
            <a:solidFill>
              <a:srgbClr val="000000"/>
            </a:solidFill>
            <a:latin typeface="Times New Roman"/>
            <a:cs typeface="Times New Roman"/>
          </a:endParaRPr>
        </a:p>
      </xdr:txBody>
    </xdr:sp>
    <xdr:clientData/>
  </xdr:twoCellAnchor>
  <xdr:twoCellAnchor>
    <xdr:from>
      <xdr:col>0</xdr:col>
      <xdr:colOff>866775</xdr:colOff>
      <xdr:row>2</xdr:row>
      <xdr:rowOff>0</xdr:rowOff>
    </xdr:from>
    <xdr:to>
      <xdr:col>0</xdr:col>
      <xdr:colOff>390525</xdr:colOff>
      <xdr:row>2</xdr:row>
      <xdr:rowOff>0</xdr:rowOff>
    </xdr:to>
    <xdr:sp macro="" textlink="">
      <xdr:nvSpPr>
        <xdr:cNvPr id="3" name="Text Box 4">
          <a:extLst>
            <a:ext uri="{FF2B5EF4-FFF2-40B4-BE49-F238E27FC236}">
              <a16:creationId xmlns:a16="http://schemas.microsoft.com/office/drawing/2014/main" id="{00000000-0008-0000-2900-000003000000}"/>
            </a:ext>
          </a:extLst>
        </xdr:cNvPr>
        <xdr:cNvSpPr txBox="1">
          <a:spLocks noChangeArrowheads="1"/>
        </xdr:cNvSpPr>
      </xdr:nvSpPr>
      <xdr:spPr bwMode="auto">
        <a:xfrm>
          <a:off x="457200" y="723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sz="1200" b="0" i="0" u="none" strike="noStrike" baseline="0">
            <a:solidFill>
              <a:srgbClr val="000000"/>
            </a:solidFill>
            <a:latin typeface="Times New Roman"/>
            <a:cs typeface="Times New Roman"/>
          </a:endParaRPr>
        </a:p>
      </xdr:txBody>
    </xdr:sp>
    <xdr:clientData/>
  </xdr:twoCellAnchor>
  <xdr:twoCellAnchor>
    <xdr:from>
      <xdr:col>0</xdr:col>
      <xdr:colOff>819150</xdr:colOff>
      <xdr:row>2</xdr:row>
      <xdr:rowOff>0</xdr:rowOff>
    </xdr:from>
    <xdr:to>
      <xdr:col>0</xdr:col>
      <xdr:colOff>390525</xdr:colOff>
      <xdr:row>2</xdr:row>
      <xdr:rowOff>0</xdr:rowOff>
    </xdr:to>
    <xdr:sp macro="" textlink="">
      <xdr:nvSpPr>
        <xdr:cNvPr id="4" name="Text Box 5">
          <a:extLst>
            <a:ext uri="{FF2B5EF4-FFF2-40B4-BE49-F238E27FC236}">
              <a16:creationId xmlns:a16="http://schemas.microsoft.com/office/drawing/2014/main" id="{00000000-0008-0000-2900-000004000000}"/>
            </a:ext>
          </a:extLst>
        </xdr:cNvPr>
        <xdr:cNvSpPr txBox="1">
          <a:spLocks noChangeArrowheads="1"/>
        </xdr:cNvSpPr>
      </xdr:nvSpPr>
      <xdr:spPr bwMode="auto">
        <a:xfrm>
          <a:off x="457200" y="723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sz="1200" b="0" i="0" u="none" strike="noStrike" baseline="0">
            <a:solidFill>
              <a:srgbClr val="000000"/>
            </a:solidFill>
            <a:latin typeface="Times New Roman"/>
            <a:cs typeface="Times New Roman"/>
          </a:endParaRPr>
        </a:p>
      </xdr:txBody>
    </xdr:sp>
    <xdr:clientData/>
  </xdr:twoCellAnchor>
  <xdr:twoCellAnchor>
    <xdr:from>
      <xdr:col>0</xdr:col>
      <xdr:colOff>847725</xdr:colOff>
      <xdr:row>2</xdr:row>
      <xdr:rowOff>0</xdr:rowOff>
    </xdr:from>
    <xdr:to>
      <xdr:col>0</xdr:col>
      <xdr:colOff>390525</xdr:colOff>
      <xdr:row>2</xdr:row>
      <xdr:rowOff>0</xdr:rowOff>
    </xdr:to>
    <xdr:sp macro="" textlink="">
      <xdr:nvSpPr>
        <xdr:cNvPr id="5" name="Text Box 6">
          <a:extLst>
            <a:ext uri="{FF2B5EF4-FFF2-40B4-BE49-F238E27FC236}">
              <a16:creationId xmlns:a16="http://schemas.microsoft.com/office/drawing/2014/main" id="{00000000-0008-0000-2900-000005000000}"/>
            </a:ext>
          </a:extLst>
        </xdr:cNvPr>
        <xdr:cNvSpPr txBox="1">
          <a:spLocks noChangeArrowheads="1"/>
        </xdr:cNvSpPr>
      </xdr:nvSpPr>
      <xdr:spPr bwMode="auto">
        <a:xfrm>
          <a:off x="457200" y="723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sz="1200" b="0" i="0" u="none" strike="noStrike" baseline="0">
            <a:solidFill>
              <a:srgbClr val="000000"/>
            </a:solidFill>
            <a:latin typeface="Times New Roman"/>
            <a:cs typeface="Times New Roman"/>
          </a:endParaRPr>
        </a:p>
      </xdr:txBody>
    </xdr:sp>
    <xdr:clientData/>
  </xdr:twoCellAnchor>
  <xdr:twoCellAnchor>
    <xdr:from>
      <xdr:col>0</xdr:col>
      <xdr:colOff>819150</xdr:colOff>
      <xdr:row>2</xdr:row>
      <xdr:rowOff>0</xdr:rowOff>
    </xdr:from>
    <xdr:to>
      <xdr:col>0</xdr:col>
      <xdr:colOff>390525</xdr:colOff>
      <xdr:row>2</xdr:row>
      <xdr:rowOff>0</xdr:rowOff>
    </xdr:to>
    <xdr:sp macro="" textlink="">
      <xdr:nvSpPr>
        <xdr:cNvPr id="6" name="Text Box 9">
          <a:extLst>
            <a:ext uri="{FF2B5EF4-FFF2-40B4-BE49-F238E27FC236}">
              <a16:creationId xmlns:a16="http://schemas.microsoft.com/office/drawing/2014/main" id="{00000000-0008-0000-2900-000006000000}"/>
            </a:ext>
          </a:extLst>
        </xdr:cNvPr>
        <xdr:cNvSpPr txBox="1">
          <a:spLocks noChangeArrowheads="1"/>
        </xdr:cNvSpPr>
      </xdr:nvSpPr>
      <xdr:spPr bwMode="auto">
        <a:xfrm>
          <a:off x="457200" y="723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sz="1200" b="0" i="0" u="none" strike="noStrike" baseline="0">
            <a:solidFill>
              <a:srgbClr val="000000"/>
            </a:solidFill>
            <a:latin typeface="Times New Roman"/>
            <a:cs typeface="Times New Roman"/>
          </a:endParaRPr>
        </a:p>
      </xdr:txBody>
    </xdr:sp>
    <xdr:clientData/>
  </xdr:twoCellAnchor>
  <xdr:twoCellAnchor>
    <xdr:from>
      <xdr:col>0</xdr:col>
      <xdr:colOff>847725</xdr:colOff>
      <xdr:row>2</xdr:row>
      <xdr:rowOff>0</xdr:rowOff>
    </xdr:from>
    <xdr:to>
      <xdr:col>0</xdr:col>
      <xdr:colOff>390525</xdr:colOff>
      <xdr:row>2</xdr:row>
      <xdr:rowOff>0</xdr:rowOff>
    </xdr:to>
    <xdr:sp macro="" textlink="">
      <xdr:nvSpPr>
        <xdr:cNvPr id="7" name="Text Box 12">
          <a:extLst>
            <a:ext uri="{FF2B5EF4-FFF2-40B4-BE49-F238E27FC236}">
              <a16:creationId xmlns:a16="http://schemas.microsoft.com/office/drawing/2014/main" id="{00000000-0008-0000-2900-000007000000}"/>
            </a:ext>
          </a:extLst>
        </xdr:cNvPr>
        <xdr:cNvSpPr txBox="1">
          <a:spLocks noChangeArrowheads="1"/>
        </xdr:cNvSpPr>
      </xdr:nvSpPr>
      <xdr:spPr bwMode="auto">
        <a:xfrm>
          <a:off x="457200" y="723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sz="1200" b="0" i="0" u="none" strike="noStrike" baseline="0">
            <a:solidFill>
              <a:srgbClr val="000000"/>
            </a:solidFill>
            <a:latin typeface="Times New Roman"/>
            <a:cs typeface="Times New Roman"/>
          </a:endParaRPr>
        </a:p>
      </xdr:txBody>
    </xdr:sp>
    <xdr:clientData/>
  </xdr:twoCellAnchor>
  <xdr:twoCellAnchor>
    <xdr:from>
      <xdr:col>0</xdr:col>
      <xdr:colOff>904875</xdr:colOff>
      <xdr:row>2</xdr:row>
      <xdr:rowOff>0</xdr:rowOff>
    </xdr:from>
    <xdr:to>
      <xdr:col>1</xdr:col>
      <xdr:colOff>0</xdr:colOff>
      <xdr:row>2</xdr:row>
      <xdr:rowOff>0</xdr:rowOff>
    </xdr:to>
    <xdr:sp macro="" textlink="">
      <xdr:nvSpPr>
        <xdr:cNvPr id="8" name="Text Box 19">
          <a:extLst>
            <a:ext uri="{FF2B5EF4-FFF2-40B4-BE49-F238E27FC236}">
              <a16:creationId xmlns:a16="http://schemas.microsoft.com/office/drawing/2014/main" id="{00000000-0008-0000-2900-000008000000}"/>
            </a:ext>
          </a:extLst>
        </xdr:cNvPr>
        <xdr:cNvSpPr txBox="1">
          <a:spLocks noChangeArrowheads="1"/>
        </xdr:cNvSpPr>
      </xdr:nvSpPr>
      <xdr:spPr bwMode="auto">
        <a:xfrm>
          <a:off x="457200" y="723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a:p>
      </xdr:txBody>
    </xdr:sp>
    <xdr:clientData/>
  </xdr:twoCellAnchor>
  <xdr:twoCellAnchor>
    <xdr:from>
      <xdr:col>0</xdr:col>
      <xdr:colOff>847725</xdr:colOff>
      <xdr:row>2</xdr:row>
      <xdr:rowOff>0</xdr:rowOff>
    </xdr:from>
    <xdr:to>
      <xdr:col>0</xdr:col>
      <xdr:colOff>390525</xdr:colOff>
      <xdr:row>2</xdr:row>
      <xdr:rowOff>0</xdr:rowOff>
    </xdr:to>
    <xdr:sp macro="" textlink="">
      <xdr:nvSpPr>
        <xdr:cNvPr id="9" name="Text Box 22">
          <a:extLst>
            <a:ext uri="{FF2B5EF4-FFF2-40B4-BE49-F238E27FC236}">
              <a16:creationId xmlns:a16="http://schemas.microsoft.com/office/drawing/2014/main" id="{00000000-0008-0000-2900-000009000000}"/>
            </a:ext>
          </a:extLst>
        </xdr:cNvPr>
        <xdr:cNvSpPr txBox="1">
          <a:spLocks noChangeArrowheads="1"/>
        </xdr:cNvSpPr>
      </xdr:nvSpPr>
      <xdr:spPr bwMode="auto">
        <a:xfrm>
          <a:off x="457200" y="723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sz="1200" b="0" i="0" u="none" strike="noStrike" baseline="0">
            <a:solidFill>
              <a:srgbClr val="000000"/>
            </a:solidFill>
            <a:latin typeface="Times New Roman"/>
            <a:cs typeface="Times New Roman"/>
          </a:endParaRPr>
        </a:p>
      </xdr:txBody>
    </xdr:sp>
    <xdr:clientData/>
  </xdr:twoCellAnchor>
  <xdr:twoCellAnchor>
    <xdr:from>
      <xdr:col>0</xdr:col>
      <xdr:colOff>847725</xdr:colOff>
      <xdr:row>2</xdr:row>
      <xdr:rowOff>0</xdr:rowOff>
    </xdr:from>
    <xdr:to>
      <xdr:col>0</xdr:col>
      <xdr:colOff>390525</xdr:colOff>
      <xdr:row>2</xdr:row>
      <xdr:rowOff>0</xdr:rowOff>
    </xdr:to>
    <xdr:sp macro="" textlink="">
      <xdr:nvSpPr>
        <xdr:cNvPr id="10" name="Text Box 25">
          <a:extLst>
            <a:ext uri="{FF2B5EF4-FFF2-40B4-BE49-F238E27FC236}">
              <a16:creationId xmlns:a16="http://schemas.microsoft.com/office/drawing/2014/main" id="{00000000-0008-0000-2900-00000A000000}"/>
            </a:ext>
          </a:extLst>
        </xdr:cNvPr>
        <xdr:cNvSpPr txBox="1">
          <a:spLocks noChangeArrowheads="1"/>
        </xdr:cNvSpPr>
      </xdr:nvSpPr>
      <xdr:spPr bwMode="auto">
        <a:xfrm>
          <a:off x="457200" y="723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a:t>
          </a:r>
          <a:r>
            <a:rPr lang="zh-TW" altLang="en-US" sz="1200" b="0" i="0" u="none" strike="noStrike" baseline="0">
              <a:solidFill>
                <a:srgbClr val="000000"/>
              </a:solidFill>
              <a:latin typeface="Times New Roman"/>
              <a:ea typeface="新細明體"/>
              <a:cs typeface="Times New Roman"/>
            </a:rPr>
            <a:t>   %</a:t>
          </a:r>
          <a:endParaRPr lang="zh-TW" altLang="en-US" sz="1200" b="0" i="0" u="none" strike="noStrike" baseline="0">
            <a:solidFill>
              <a:srgbClr val="000000"/>
            </a:solidFill>
            <a:latin typeface="Times New Roman"/>
            <a:cs typeface="Times New Roman"/>
          </a:endParaRPr>
        </a:p>
      </xdr:txBody>
    </xdr:sp>
    <xdr:clientData/>
  </xdr:twoCellAnchor>
  <xdr:twoCellAnchor>
    <xdr:from>
      <xdr:col>0</xdr:col>
      <xdr:colOff>116725</xdr:colOff>
      <xdr:row>2</xdr:row>
      <xdr:rowOff>0</xdr:rowOff>
    </xdr:from>
    <xdr:to>
      <xdr:col>0</xdr:col>
      <xdr:colOff>387477</xdr:colOff>
      <xdr:row>2</xdr:row>
      <xdr:rowOff>0</xdr:rowOff>
    </xdr:to>
    <xdr:sp macro="" textlink="">
      <xdr:nvSpPr>
        <xdr:cNvPr id="11" name="Text Box 26">
          <a:extLst>
            <a:ext uri="{FF2B5EF4-FFF2-40B4-BE49-F238E27FC236}">
              <a16:creationId xmlns:a16="http://schemas.microsoft.com/office/drawing/2014/main" id="{00000000-0008-0000-2900-00000B000000}"/>
            </a:ext>
          </a:extLst>
        </xdr:cNvPr>
        <xdr:cNvSpPr txBox="1">
          <a:spLocks noChangeArrowheads="1"/>
        </xdr:cNvSpPr>
      </xdr:nvSpPr>
      <xdr:spPr bwMode="auto">
        <a:xfrm>
          <a:off x="116725" y="723900"/>
          <a:ext cx="27075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zh-TW" altLang="en-US" sz="1200" b="0" i="0" u="none" strike="noStrike" baseline="0">
              <a:solidFill>
                <a:srgbClr val="000000"/>
              </a:solidFill>
              <a:latin typeface="Times New Roman"/>
              <a:cs typeface="Times New Roman"/>
            </a:rPr>
            <a:t>92</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847725</xdr:colOff>
      <xdr:row>2</xdr:row>
      <xdr:rowOff>0</xdr:rowOff>
    </xdr:from>
    <xdr:to>
      <xdr:col>0</xdr:col>
      <xdr:colOff>390525</xdr:colOff>
      <xdr:row>2</xdr:row>
      <xdr:rowOff>0</xdr:rowOff>
    </xdr:to>
    <xdr:sp macro="" textlink="">
      <xdr:nvSpPr>
        <xdr:cNvPr id="12" name="Text Box 28">
          <a:extLst>
            <a:ext uri="{FF2B5EF4-FFF2-40B4-BE49-F238E27FC236}">
              <a16:creationId xmlns:a16="http://schemas.microsoft.com/office/drawing/2014/main" id="{00000000-0008-0000-2900-00000C000000}"/>
            </a:ext>
          </a:extLst>
        </xdr:cNvPr>
        <xdr:cNvSpPr txBox="1">
          <a:spLocks noChangeArrowheads="1"/>
        </xdr:cNvSpPr>
      </xdr:nvSpPr>
      <xdr:spPr bwMode="auto">
        <a:xfrm>
          <a:off x="457200" y="723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sz="1200" b="0" i="0" u="none" strike="noStrike" baseline="0">
            <a:solidFill>
              <a:srgbClr val="000000"/>
            </a:solidFill>
            <a:latin typeface="Times New Roman"/>
            <a:cs typeface="Times New Roman"/>
          </a:endParaRPr>
        </a:p>
      </xdr:txBody>
    </xdr:sp>
    <xdr:clientData/>
  </xdr:twoCellAnchor>
  <xdr:twoCellAnchor>
    <xdr:from>
      <xdr:col>0</xdr:col>
      <xdr:colOff>847725</xdr:colOff>
      <xdr:row>2</xdr:row>
      <xdr:rowOff>0</xdr:rowOff>
    </xdr:from>
    <xdr:to>
      <xdr:col>0</xdr:col>
      <xdr:colOff>390525</xdr:colOff>
      <xdr:row>2</xdr:row>
      <xdr:rowOff>0</xdr:rowOff>
    </xdr:to>
    <xdr:sp macro="" textlink="">
      <xdr:nvSpPr>
        <xdr:cNvPr id="13" name="Text Box 31">
          <a:extLst>
            <a:ext uri="{FF2B5EF4-FFF2-40B4-BE49-F238E27FC236}">
              <a16:creationId xmlns:a16="http://schemas.microsoft.com/office/drawing/2014/main" id="{00000000-0008-0000-2900-00000D000000}"/>
            </a:ext>
          </a:extLst>
        </xdr:cNvPr>
        <xdr:cNvSpPr txBox="1">
          <a:spLocks noChangeArrowheads="1"/>
        </xdr:cNvSpPr>
      </xdr:nvSpPr>
      <xdr:spPr bwMode="auto">
        <a:xfrm>
          <a:off x="457200" y="723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人數</a:t>
          </a:r>
          <a:r>
            <a:rPr lang="zh-TW" altLang="en-US" sz="1200" b="0" i="0" u="none" strike="noStrike" baseline="0">
              <a:solidFill>
                <a:srgbClr val="000000"/>
              </a:solidFill>
              <a:latin typeface="Times New Roman"/>
              <a:ea typeface="新細明體"/>
              <a:cs typeface="Times New Roman"/>
            </a:rPr>
            <a:t> %</a:t>
          </a:r>
          <a:endParaRPr lang="zh-TW" altLang="en-US" sz="1200" b="0" i="0" u="none" strike="noStrike" baseline="0">
            <a:solidFill>
              <a:srgbClr val="000000"/>
            </a:solidFill>
            <a:latin typeface="Times New Roman"/>
            <a:cs typeface="Times New Roman"/>
          </a:endParaRPr>
        </a:p>
      </xdr:txBody>
    </xdr:sp>
    <xdr:clientData/>
  </xdr:twoCellAnchor>
  <xdr:twoCellAnchor>
    <xdr:from>
      <xdr:col>0</xdr:col>
      <xdr:colOff>165562</xdr:colOff>
      <xdr:row>2</xdr:row>
      <xdr:rowOff>0</xdr:rowOff>
    </xdr:from>
    <xdr:to>
      <xdr:col>0</xdr:col>
      <xdr:colOff>388429</xdr:colOff>
      <xdr:row>2</xdr:row>
      <xdr:rowOff>0</xdr:rowOff>
    </xdr:to>
    <xdr:sp macro="" textlink="">
      <xdr:nvSpPr>
        <xdr:cNvPr id="14" name="Text Box 32">
          <a:extLst>
            <a:ext uri="{FF2B5EF4-FFF2-40B4-BE49-F238E27FC236}">
              <a16:creationId xmlns:a16="http://schemas.microsoft.com/office/drawing/2014/main" id="{00000000-0008-0000-2900-00000E000000}"/>
            </a:ext>
          </a:extLst>
        </xdr:cNvPr>
        <xdr:cNvSpPr txBox="1">
          <a:spLocks noChangeArrowheads="1"/>
        </xdr:cNvSpPr>
      </xdr:nvSpPr>
      <xdr:spPr bwMode="auto">
        <a:xfrm>
          <a:off x="165562" y="723900"/>
          <a:ext cx="22286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zh-TW" altLang="en-US" sz="1200" b="0" i="0" u="none" strike="noStrike" baseline="0">
              <a:solidFill>
                <a:srgbClr val="000000"/>
              </a:solidFill>
              <a:latin typeface="Times New Roman"/>
              <a:cs typeface="Times New Roman"/>
            </a:rPr>
            <a:t>90</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847725</xdr:colOff>
      <xdr:row>2</xdr:row>
      <xdr:rowOff>0</xdr:rowOff>
    </xdr:from>
    <xdr:to>
      <xdr:col>0</xdr:col>
      <xdr:colOff>390525</xdr:colOff>
      <xdr:row>2</xdr:row>
      <xdr:rowOff>0</xdr:rowOff>
    </xdr:to>
    <xdr:sp macro="" textlink="">
      <xdr:nvSpPr>
        <xdr:cNvPr id="15" name="Text Box 34">
          <a:extLst>
            <a:ext uri="{FF2B5EF4-FFF2-40B4-BE49-F238E27FC236}">
              <a16:creationId xmlns:a16="http://schemas.microsoft.com/office/drawing/2014/main" id="{00000000-0008-0000-2900-00000F000000}"/>
            </a:ext>
          </a:extLst>
        </xdr:cNvPr>
        <xdr:cNvSpPr txBox="1">
          <a:spLocks noChangeArrowheads="1"/>
        </xdr:cNvSpPr>
      </xdr:nvSpPr>
      <xdr:spPr bwMode="auto">
        <a:xfrm>
          <a:off x="457200" y="723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a:t>
          </a:r>
          <a:r>
            <a:rPr lang="zh-TW" altLang="en-US" sz="1200" b="0" i="0" u="none" strike="noStrike" baseline="0">
              <a:solidFill>
                <a:srgbClr val="000000"/>
              </a:solidFill>
              <a:latin typeface="Times New Roman"/>
              <a:ea typeface="新細明體"/>
              <a:cs typeface="Times New Roman"/>
            </a:rPr>
            <a:t>   %</a:t>
          </a:r>
          <a:endParaRPr lang="zh-TW" altLang="en-US" sz="1200" b="0" i="0" u="none" strike="noStrike" baseline="0">
            <a:solidFill>
              <a:srgbClr val="000000"/>
            </a:solidFill>
            <a:latin typeface="Times New Roman"/>
            <a:cs typeface="Times New Roman"/>
          </a:endParaRPr>
        </a:p>
      </xdr:txBody>
    </xdr:sp>
    <xdr:clientData/>
  </xdr:twoCellAnchor>
  <xdr:twoCellAnchor>
    <xdr:from>
      <xdr:col>0</xdr:col>
      <xdr:colOff>175087</xdr:colOff>
      <xdr:row>2</xdr:row>
      <xdr:rowOff>0</xdr:rowOff>
    </xdr:from>
    <xdr:to>
      <xdr:col>0</xdr:col>
      <xdr:colOff>388607</xdr:colOff>
      <xdr:row>2</xdr:row>
      <xdr:rowOff>0</xdr:rowOff>
    </xdr:to>
    <xdr:sp macro="" textlink="">
      <xdr:nvSpPr>
        <xdr:cNvPr id="16" name="Text Box 35">
          <a:extLst>
            <a:ext uri="{FF2B5EF4-FFF2-40B4-BE49-F238E27FC236}">
              <a16:creationId xmlns:a16="http://schemas.microsoft.com/office/drawing/2014/main" id="{00000000-0008-0000-2900-000010000000}"/>
            </a:ext>
          </a:extLst>
        </xdr:cNvPr>
        <xdr:cNvSpPr txBox="1">
          <a:spLocks noChangeArrowheads="1"/>
        </xdr:cNvSpPr>
      </xdr:nvSpPr>
      <xdr:spPr bwMode="auto">
        <a:xfrm>
          <a:off x="175087" y="723900"/>
          <a:ext cx="21352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zh-TW" altLang="en-US" sz="1200" b="0" i="0" u="none" strike="noStrike" baseline="0">
              <a:solidFill>
                <a:srgbClr val="000000"/>
              </a:solidFill>
              <a:latin typeface="Times New Roman"/>
              <a:cs typeface="Times New Roman"/>
            </a:rPr>
            <a:t>91</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0</xdr:col>
      <xdr:colOff>847725</xdr:colOff>
      <xdr:row>2</xdr:row>
      <xdr:rowOff>0</xdr:rowOff>
    </xdr:from>
    <xdr:to>
      <xdr:col>0</xdr:col>
      <xdr:colOff>390525</xdr:colOff>
      <xdr:row>2</xdr:row>
      <xdr:rowOff>0</xdr:rowOff>
    </xdr:to>
    <xdr:sp macro="" textlink="">
      <xdr:nvSpPr>
        <xdr:cNvPr id="17" name="Text Box 38">
          <a:extLst>
            <a:ext uri="{FF2B5EF4-FFF2-40B4-BE49-F238E27FC236}">
              <a16:creationId xmlns:a16="http://schemas.microsoft.com/office/drawing/2014/main" id="{00000000-0008-0000-2900-000011000000}"/>
            </a:ext>
          </a:extLst>
        </xdr:cNvPr>
        <xdr:cNvSpPr txBox="1">
          <a:spLocks noChangeArrowheads="1"/>
        </xdr:cNvSpPr>
      </xdr:nvSpPr>
      <xdr:spPr bwMode="auto">
        <a:xfrm>
          <a:off x="457200" y="723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人</a:t>
          </a:r>
          <a:r>
            <a:rPr lang="zh-TW" altLang="en-US" sz="1200" b="0" i="0" u="none" strike="noStrike" baseline="0">
              <a:solidFill>
                <a:srgbClr val="000000"/>
              </a:solidFill>
              <a:latin typeface="Times New Roman"/>
              <a:ea typeface="新細明體"/>
              <a:cs typeface="Times New Roman"/>
            </a:rPr>
            <a:t>   %</a:t>
          </a:r>
          <a:endParaRPr lang="zh-TW" altLang="en-US" sz="1200" b="0" i="0" u="none" strike="noStrike" baseline="0">
            <a:solidFill>
              <a:srgbClr val="000000"/>
            </a:solidFill>
            <a:latin typeface="Times New Roman"/>
            <a:cs typeface="Times New Roman"/>
          </a:endParaRPr>
        </a:p>
      </xdr:txBody>
    </xdr:sp>
    <xdr:clientData/>
  </xdr:twoCellAnchor>
  <xdr:twoCellAnchor>
    <xdr:from>
      <xdr:col>0</xdr:col>
      <xdr:colOff>164350</xdr:colOff>
      <xdr:row>2</xdr:row>
      <xdr:rowOff>0</xdr:rowOff>
    </xdr:from>
    <xdr:to>
      <xdr:col>0</xdr:col>
      <xdr:colOff>388285</xdr:colOff>
      <xdr:row>2</xdr:row>
      <xdr:rowOff>0</xdr:rowOff>
    </xdr:to>
    <xdr:sp macro="" textlink="">
      <xdr:nvSpPr>
        <xdr:cNvPr id="18" name="Text Box 39">
          <a:extLst>
            <a:ext uri="{FF2B5EF4-FFF2-40B4-BE49-F238E27FC236}">
              <a16:creationId xmlns:a16="http://schemas.microsoft.com/office/drawing/2014/main" id="{00000000-0008-0000-2900-000012000000}"/>
            </a:ext>
          </a:extLst>
        </xdr:cNvPr>
        <xdr:cNvSpPr txBox="1">
          <a:spLocks noChangeArrowheads="1"/>
        </xdr:cNvSpPr>
      </xdr:nvSpPr>
      <xdr:spPr bwMode="auto">
        <a:xfrm>
          <a:off x="164350" y="723900"/>
          <a:ext cx="22393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zh-TW" altLang="en-US" sz="1200" b="0" i="0" u="none" strike="noStrike" baseline="0">
              <a:solidFill>
                <a:srgbClr val="000000"/>
              </a:solidFill>
              <a:latin typeface="Times New Roman"/>
              <a:cs typeface="Times New Roman"/>
            </a:rPr>
            <a:t>93</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192925</xdr:colOff>
      <xdr:row>2</xdr:row>
      <xdr:rowOff>0</xdr:rowOff>
    </xdr:from>
    <xdr:to>
      <xdr:col>2</xdr:col>
      <xdr:colOff>0</xdr:colOff>
      <xdr:row>2</xdr:row>
      <xdr:rowOff>0</xdr:rowOff>
    </xdr:to>
    <xdr:sp macro="" textlink="">
      <xdr:nvSpPr>
        <xdr:cNvPr id="19" name="Text Box 56">
          <a:extLst>
            <a:ext uri="{FF2B5EF4-FFF2-40B4-BE49-F238E27FC236}">
              <a16:creationId xmlns:a16="http://schemas.microsoft.com/office/drawing/2014/main" id="{00000000-0008-0000-2900-000013000000}"/>
            </a:ext>
          </a:extLst>
        </xdr:cNvPr>
        <xdr:cNvSpPr txBox="1">
          <a:spLocks noChangeArrowheads="1"/>
        </xdr:cNvSpPr>
      </xdr:nvSpPr>
      <xdr:spPr bwMode="auto">
        <a:xfrm>
          <a:off x="650125" y="723900"/>
          <a:ext cx="188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zh-TW" altLang="en-US" sz="1200" b="0" i="0" u="none" strike="noStrike" baseline="0">
              <a:solidFill>
                <a:srgbClr val="000000"/>
              </a:solidFill>
              <a:latin typeface="Times New Roman"/>
              <a:cs typeface="Times New Roman"/>
            </a:rPr>
            <a:t>81</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600075</xdr:colOff>
      <xdr:row>2</xdr:row>
      <xdr:rowOff>0</xdr:rowOff>
    </xdr:from>
    <xdr:to>
      <xdr:col>1</xdr:col>
      <xdr:colOff>381000</xdr:colOff>
      <xdr:row>2</xdr:row>
      <xdr:rowOff>0</xdr:rowOff>
    </xdr:to>
    <xdr:sp macro="" textlink="">
      <xdr:nvSpPr>
        <xdr:cNvPr id="20" name="AutoShape 57">
          <a:extLst>
            <a:ext uri="{FF2B5EF4-FFF2-40B4-BE49-F238E27FC236}">
              <a16:creationId xmlns:a16="http://schemas.microsoft.com/office/drawing/2014/main" id="{00000000-0008-0000-2900-000014000000}"/>
            </a:ext>
          </a:extLst>
        </xdr:cNvPr>
        <xdr:cNvSpPr>
          <a:spLocks/>
        </xdr:cNvSpPr>
      </xdr:nvSpPr>
      <xdr:spPr bwMode="auto">
        <a:xfrm>
          <a:off x="838200" y="7239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192925</xdr:colOff>
      <xdr:row>2</xdr:row>
      <xdr:rowOff>0</xdr:rowOff>
    </xdr:from>
    <xdr:to>
      <xdr:col>2</xdr:col>
      <xdr:colOff>0</xdr:colOff>
      <xdr:row>2</xdr:row>
      <xdr:rowOff>0</xdr:rowOff>
    </xdr:to>
    <xdr:sp macro="" textlink="">
      <xdr:nvSpPr>
        <xdr:cNvPr id="21" name="Text Box 58">
          <a:extLst>
            <a:ext uri="{FF2B5EF4-FFF2-40B4-BE49-F238E27FC236}">
              <a16:creationId xmlns:a16="http://schemas.microsoft.com/office/drawing/2014/main" id="{00000000-0008-0000-2900-000015000000}"/>
            </a:ext>
          </a:extLst>
        </xdr:cNvPr>
        <xdr:cNvSpPr txBox="1">
          <a:spLocks noChangeArrowheads="1"/>
        </xdr:cNvSpPr>
      </xdr:nvSpPr>
      <xdr:spPr bwMode="auto">
        <a:xfrm>
          <a:off x="650125" y="723900"/>
          <a:ext cx="188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zh-TW" altLang="en-US" sz="1200" b="0" i="0" u="none" strike="noStrike" baseline="0">
              <a:solidFill>
                <a:srgbClr val="000000"/>
              </a:solidFill>
              <a:latin typeface="Times New Roman"/>
              <a:cs typeface="Times New Roman"/>
            </a:rPr>
            <a:t>82</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600075</xdr:colOff>
      <xdr:row>2</xdr:row>
      <xdr:rowOff>0</xdr:rowOff>
    </xdr:from>
    <xdr:to>
      <xdr:col>1</xdr:col>
      <xdr:colOff>381000</xdr:colOff>
      <xdr:row>2</xdr:row>
      <xdr:rowOff>0</xdr:rowOff>
    </xdr:to>
    <xdr:sp macro="" textlink="">
      <xdr:nvSpPr>
        <xdr:cNvPr id="22" name="AutoShape 59">
          <a:extLst>
            <a:ext uri="{FF2B5EF4-FFF2-40B4-BE49-F238E27FC236}">
              <a16:creationId xmlns:a16="http://schemas.microsoft.com/office/drawing/2014/main" id="{00000000-0008-0000-2900-000016000000}"/>
            </a:ext>
          </a:extLst>
        </xdr:cNvPr>
        <xdr:cNvSpPr>
          <a:spLocks/>
        </xdr:cNvSpPr>
      </xdr:nvSpPr>
      <xdr:spPr bwMode="auto">
        <a:xfrm>
          <a:off x="838200" y="7239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115512</xdr:colOff>
      <xdr:row>2</xdr:row>
      <xdr:rowOff>0</xdr:rowOff>
    </xdr:from>
    <xdr:to>
      <xdr:col>2</xdr:col>
      <xdr:colOff>0</xdr:colOff>
      <xdr:row>2</xdr:row>
      <xdr:rowOff>0</xdr:rowOff>
    </xdr:to>
    <xdr:sp macro="" textlink="">
      <xdr:nvSpPr>
        <xdr:cNvPr id="23" name="Text Box 60">
          <a:extLst>
            <a:ext uri="{FF2B5EF4-FFF2-40B4-BE49-F238E27FC236}">
              <a16:creationId xmlns:a16="http://schemas.microsoft.com/office/drawing/2014/main" id="{00000000-0008-0000-2900-000017000000}"/>
            </a:ext>
          </a:extLst>
        </xdr:cNvPr>
        <xdr:cNvSpPr txBox="1">
          <a:spLocks noChangeArrowheads="1"/>
        </xdr:cNvSpPr>
      </xdr:nvSpPr>
      <xdr:spPr bwMode="auto">
        <a:xfrm>
          <a:off x="572712" y="723900"/>
          <a:ext cx="26548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83</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609600</xdr:colOff>
      <xdr:row>2</xdr:row>
      <xdr:rowOff>0</xdr:rowOff>
    </xdr:from>
    <xdr:to>
      <xdr:col>1</xdr:col>
      <xdr:colOff>381000</xdr:colOff>
      <xdr:row>2</xdr:row>
      <xdr:rowOff>0</xdr:rowOff>
    </xdr:to>
    <xdr:sp macro="" textlink="">
      <xdr:nvSpPr>
        <xdr:cNvPr id="24" name="AutoShape 61">
          <a:extLst>
            <a:ext uri="{FF2B5EF4-FFF2-40B4-BE49-F238E27FC236}">
              <a16:creationId xmlns:a16="http://schemas.microsoft.com/office/drawing/2014/main" id="{00000000-0008-0000-2900-000018000000}"/>
            </a:ext>
          </a:extLst>
        </xdr:cNvPr>
        <xdr:cNvSpPr>
          <a:spLocks/>
        </xdr:cNvSpPr>
      </xdr:nvSpPr>
      <xdr:spPr bwMode="auto">
        <a:xfrm>
          <a:off x="838200" y="7239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134562</xdr:colOff>
      <xdr:row>2</xdr:row>
      <xdr:rowOff>0</xdr:rowOff>
    </xdr:from>
    <xdr:to>
      <xdr:col>2</xdr:col>
      <xdr:colOff>0</xdr:colOff>
      <xdr:row>2</xdr:row>
      <xdr:rowOff>0</xdr:rowOff>
    </xdr:to>
    <xdr:sp macro="" textlink="">
      <xdr:nvSpPr>
        <xdr:cNvPr id="25" name="Text Box 62">
          <a:extLst>
            <a:ext uri="{FF2B5EF4-FFF2-40B4-BE49-F238E27FC236}">
              <a16:creationId xmlns:a16="http://schemas.microsoft.com/office/drawing/2014/main" id="{00000000-0008-0000-2900-000019000000}"/>
            </a:ext>
          </a:extLst>
        </xdr:cNvPr>
        <xdr:cNvSpPr txBox="1">
          <a:spLocks noChangeArrowheads="1"/>
        </xdr:cNvSpPr>
      </xdr:nvSpPr>
      <xdr:spPr bwMode="auto">
        <a:xfrm>
          <a:off x="591762" y="723900"/>
          <a:ext cx="24643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84</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600075</xdr:colOff>
      <xdr:row>2</xdr:row>
      <xdr:rowOff>0</xdr:rowOff>
    </xdr:from>
    <xdr:to>
      <xdr:col>1</xdr:col>
      <xdr:colOff>381000</xdr:colOff>
      <xdr:row>2</xdr:row>
      <xdr:rowOff>0</xdr:rowOff>
    </xdr:to>
    <xdr:sp macro="" textlink="">
      <xdr:nvSpPr>
        <xdr:cNvPr id="26" name="AutoShape 63">
          <a:extLst>
            <a:ext uri="{FF2B5EF4-FFF2-40B4-BE49-F238E27FC236}">
              <a16:creationId xmlns:a16="http://schemas.microsoft.com/office/drawing/2014/main" id="{00000000-0008-0000-2900-00001A000000}"/>
            </a:ext>
          </a:extLst>
        </xdr:cNvPr>
        <xdr:cNvSpPr>
          <a:spLocks/>
        </xdr:cNvSpPr>
      </xdr:nvSpPr>
      <xdr:spPr bwMode="auto">
        <a:xfrm>
          <a:off x="838200" y="7239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115512</xdr:colOff>
      <xdr:row>2</xdr:row>
      <xdr:rowOff>0</xdr:rowOff>
    </xdr:from>
    <xdr:to>
      <xdr:col>2</xdr:col>
      <xdr:colOff>0</xdr:colOff>
      <xdr:row>2</xdr:row>
      <xdr:rowOff>0</xdr:rowOff>
    </xdr:to>
    <xdr:sp macro="" textlink="">
      <xdr:nvSpPr>
        <xdr:cNvPr id="27" name="Text Box 64">
          <a:extLst>
            <a:ext uri="{FF2B5EF4-FFF2-40B4-BE49-F238E27FC236}">
              <a16:creationId xmlns:a16="http://schemas.microsoft.com/office/drawing/2014/main" id="{00000000-0008-0000-2900-00001B000000}"/>
            </a:ext>
          </a:extLst>
        </xdr:cNvPr>
        <xdr:cNvSpPr txBox="1">
          <a:spLocks noChangeArrowheads="1"/>
        </xdr:cNvSpPr>
      </xdr:nvSpPr>
      <xdr:spPr bwMode="auto">
        <a:xfrm>
          <a:off x="572712" y="723900"/>
          <a:ext cx="26548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85</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115512</xdr:colOff>
      <xdr:row>2</xdr:row>
      <xdr:rowOff>0</xdr:rowOff>
    </xdr:from>
    <xdr:to>
      <xdr:col>2</xdr:col>
      <xdr:colOff>0</xdr:colOff>
      <xdr:row>2</xdr:row>
      <xdr:rowOff>0</xdr:rowOff>
    </xdr:to>
    <xdr:sp macro="" textlink="">
      <xdr:nvSpPr>
        <xdr:cNvPr id="28" name="Text Box 65">
          <a:extLst>
            <a:ext uri="{FF2B5EF4-FFF2-40B4-BE49-F238E27FC236}">
              <a16:creationId xmlns:a16="http://schemas.microsoft.com/office/drawing/2014/main" id="{00000000-0008-0000-2900-00001C000000}"/>
            </a:ext>
          </a:extLst>
        </xdr:cNvPr>
        <xdr:cNvSpPr txBox="1">
          <a:spLocks noChangeArrowheads="1"/>
        </xdr:cNvSpPr>
      </xdr:nvSpPr>
      <xdr:spPr bwMode="auto">
        <a:xfrm>
          <a:off x="572712" y="723900"/>
          <a:ext cx="26548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88</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115512</xdr:colOff>
      <xdr:row>2</xdr:row>
      <xdr:rowOff>0</xdr:rowOff>
    </xdr:from>
    <xdr:to>
      <xdr:col>2</xdr:col>
      <xdr:colOff>0</xdr:colOff>
      <xdr:row>2</xdr:row>
      <xdr:rowOff>0</xdr:rowOff>
    </xdr:to>
    <xdr:sp macro="" textlink="">
      <xdr:nvSpPr>
        <xdr:cNvPr id="29" name="Text Box 66">
          <a:extLst>
            <a:ext uri="{FF2B5EF4-FFF2-40B4-BE49-F238E27FC236}">
              <a16:creationId xmlns:a16="http://schemas.microsoft.com/office/drawing/2014/main" id="{00000000-0008-0000-2900-00001D000000}"/>
            </a:ext>
          </a:extLst>
        </xdr:cNvPr>
        <xdr:cNvSpPr txBox="1">
          <a:spLocks noChangeArrowheads="1"/>
        </xdr:cNvSpPr>
      </xdr:nvSpPr>
      <xdr:spPr bwMode="auto">
        <a:xfrm>
          <a:off x="572712" y="723900"/>
          <a:ext cx="26548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86</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86937</xdr:colOff>
      <xdr:row>2</xdr:row>
      <xdr:rowOff>0</xdr:rowOff>
    </xdr:from>
    <xdr:to>
      <xdr:col>2</xdr:col>
      <xdr:colOff>0</xdr:colOff>
      <xdr:row>2</xdr:row>
      <xdr:rowOff>0</xdr:rowOff>
    </xdr:to>
    <xdr:sp macro="" textlink="">
      <xdr:nvSpPr>
        <xdr:cNvPr id="30" name="Text Box 67">
          <a:extLst>
            <a:ext uri="{FF2B5EF4-FFF2-40B4-BE49-F238E27FC236}">
              <a16:creationId xmlns:a16="http://schemas.microsoft.com/office/drawing/2014/main" id="{00000000-0008-0000-2900-00001E000000}"/>
            </a:ext>
          </a:extLst>
        </xdr:cNvPr>
        <xdr:cNvSpPr txBox="1">
          <a:spLocks noChangeArrowheads="1"/>
        </xdr:cNvSpPr>
      </xdr:nvSpPr>
      <xdr:spPr bwMode="auto">
        <a:xfrm>
          <a:off x="544137" y="723900"/>
          <a:ext cx="2940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87</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600075</xdr:colOff>
      <xdr:row>2</xdr:row>
      <xdr:rowOff>0</xdr:rowOff>
    </xdr:from>
    <xdr:to>
      <xdr:col>1</xdr:col>
      <xdr:colOff>381000</xdr:colOff>
      <xdr:row>2</xdr:row>
      <xdr:rowOff>0</xdr:rowOff>
    </xdr:to>
    <xdr:sp macro="" textlink="">
      <xdr:nvSpPr>
        <xdr:cNvPr id="31" name="AutoShape 68">
          <a:extLst>
            <a:ext uri="{FF2B5EF4-FFF2-40B4-BE49-F238E27FC236}">
              <a16:creationId xmlns:a16="http://schemas.microsoft.com/office/drawing/2014/main" id="{00000000-0008-0000-2900-00001F000000}"/>
            </a:ext>
          </a:extLst>
        </xdr:cNvPr>
        <xdr:cNvSpPr>
          <a:spLocks/>
        </xdr:cNvSpPr>
      </xdr:nvSpPr>
      <xdr:spPr bwMode="auto">
        <a:xfrm>
          <a:off x="838200" y="7239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600075</xdr:colOff>
      <xdr:row>2</xdr:row>
      <xdr:rowOff>0</xdr:rowOff>
    </xdr:from>
    <xdr:to>
      <xdr:col>1</xdr:col>
      <xdr:colOff>381000</xdr:colOff>
      <xdr:row>2</xdr:row>
      <xdr:rowOff>0</xdr:rowOff>
    </xdr:to>
    <xdr:sp macro="" textlink="">
      <xdr:nvSpPr>
        <xdr:cNvPr id="32" name="AutoShape 69">
          <a:extLst>
            <a:ext uri="{FF2B5EF4-FFF2-40B4-BE49-F238E27FC236}">
              <a16:creationId xmlns:a16="http://schemas.microsoft.com/office/drawing/2014/main" id="{00000000-0008-0000-2900-000020000000}"/>
            </a:ext>
          </a:extLst>
        </xdr:cNvPr>
        <xdr:cNvSpPr>
          <a:spLocks/>
        </xdr:cNvSpPr>
      </xdr:nvSpPr>
      <xdr:spPr bwMode="auto">
        <a:xfrm>
          <a:off x="838200" y="7239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600075</xdr:colOff>
      <xdr:row>2</xdr:row>
      <xdr:rowOff>0</xdr:rowOff>
    </xdr:from>
    <xdr:to>
      <xdr:col>1</xdr:col>
      <xdr:colOff>381000</xdr:colOff>
      <xdr:row>2</xdr:row>
      <xdr:rowOff>0</xdr:rowOff>
    </xdr:to>
    <xdr:sp macro="" textlink="">
      <xdr:nvSpPr>
        <xdr:cNvPr id="33" name="AutoShape 70">
          <a:extLst>
            <a:ext uri="{FF2B5EF4-FFF2-40B4-BE49-F238E27FC236}">
              <a16:creationId xmlns:a16="http://schemas.microsoft.com/office/drawing/2014/main" id="{00000000-0008-0000-2900-000021000000}"/>
            </a:ext>
          </a:extLst>
        </xdr:cNvPr>
        <xdr:cNvSpPr>
          <a:spLocks/>
        </xdr:cNvSpPr>
      </xdr:nvSpPr>
      <xdr:spPr bwMode="auto">
        <a:xfrm>
          <a:off x="838200" y="7239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600075</xdr:colOff>
      <xdr:row>2</xdr:row>
      <xdr:rowOff>0</xdr:rowOff>
    </xdr:from>
    <xdr:to>
      <xdr:col>1</xdr:col>
      <xdr:colOff>381000</xdr:colOff>
      <xdr:row>2</xdr:row>
      <xdr:rowOff>0</xdr:rowOff>
    </xdr:to>
    <xdr:sp macro="" textlink="">
      <xdr:nvSpPr>
        <xdr:cNvPr id="34" name="AutoShape 71">
          <a:extLst>
            <a:ext uri="{FF2B5EF4-FFF2-40B4-BE49-F238E27FC236}">
              <a16:creationId xmlns:a16="http://schemas.microsoft.com/office/drawing/2014/main" id="{00000000-0008-0000-2900-000022000000}"/>
            </a:ext>
          </a:extLst>
        </xdr:cNvPr>
        <xdr:cNvSpPr>
          <a:spLocks/>
        </xdr:cNvSpPr>
      </xdr:nvSpPr>
      <xdr:spPr bwMode="auto">
        <a:xfrm>
          <a:off x="838200" y="7239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600075</xdr:colOff>
      <xdr:row>2</xdr:row>
      <xdr:rowOff>0</xdr:rowOff>
    </xdr:from>
    <xdr:to>
      <xdr:col>1</xdr:col>
      <xdr:colOff>381000</xdr:colOff>
      <xdr:row>2</xdr:row>
      <xdr:rowOff>0</xdr:rowOff>
    </xdr:to>
    <xdr:sp macro="" textlink="">
      <xdr:nvSpPr>
        <xdr:cNvPr id="35" name="AutoShape 72">
          <a:extLst>
            <a:ext uri="{FF2B5EF4-FFF2-40B4-BE49-F238E27FC236}">
              <a16:creationId xmlns:a16="http://schemas.microsoft.com/office/drawing/2014/main" id="{00000000-0008-0000-2900-000023000000}"/>
            </a:ext>
          </a:extLst>
        </xdr:cNvPr>
        <xdr:cNvSpPr>
          <a:spLocks/>
        </xdr:cNvSpPr>
      </xdr:nvSpPr>
      <xdr:spPr bwMode="auto">
        <a:xfrm>
          <a:off x="838200" y="7239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600075</xdr:colOff>
      <xdr:row>2</xdr:row>
      <xdr:rowOff>0</xdr:rowOff>
    </xdr:from>
    <xdr:to>
      <xdr:col>1</xdr:col>
      <xdr:colOff>381000</xdr:colOff>
      <xdr:row>2</xdr:row>
      <xdr:rowOff>0</xdr:rowOff>
    </xdr:to>
    <xdr:sp macro="" textlink="">
      <xdr:nvSpPr>
        <xdr:cNvPr id="36" name="AutoShape 73">
          <a:extLst>
            <a:ext uri="{FF2B5EF4-FFF2-40B4-BE49-F238E27FC236}">
              <a16:creationId xmlns:a16="http://schemas.microsoft.com/office/drawing/2014/main" id="{00000000-0008-0000-2900-000024000000}"/>
            </a:ext>
          </a:extLst>
        </xdr:cNvPr>
        <xdr:cNvSpPr>
          <a:spLocks/>
        </xdr:cNvSpPr>
      </xdr:nvSpPr>
      <xdr:spPr bwMode="auto">
        <a:xfrm>
          <a:off x="838200" y="7239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600075</xdr:colOff>
      <xdr:row>2</xdr:row>
      <xdr:rowOff>0</xdr:rowOff>
    </xdr:from>
    <xdr:to>
      <xdr:col>1</xdr:col>
      <xdr:colOff>381000</xdr:colOff>
      <xdr:row>2</xdr:row>
      <xdr:rowOff>0</xdr:rowOff>
    </xdr:to>
    <xdr:sp macro="" textlink="">
      <xdr:nvSpPr>
        <xdr:cNvPr id="37" name="AutoShape 74">
          <a:extLst>
            <a:ext uri="{FF2B5EF4-FFF2-40B4-BE49-F238E27FC236}">
              <a16:creationId xmlns:a16="http://schemas.microsoft.com/office/drawing/2014/main" id="{00000000-0008-0000-2900-000025000000}"/>
            </a:ext>
          </a:extLst>
        </xdr:cNvPr>
        <xdr:cNvSpPr>
          <a:spLocks/>
        </xdr:cNvSpPr>
      </xdr:nvSpPr>
      <xdr:spPr bwMode="auto">
        <a:xfrm>
          <a:off x="838200" y="7239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600075</xdr:colOff>
      <xdr:row>2</xdr:row>
      <xdr:rowOff>0</xdr:rowOff>
    </xdr:from>
    <xdr:to>
      <xdr:col>1</xdr:col>
      <xdr:colOff>381000</xdr:colOff>
      <xdr:row>2</xdr:row>
      <xdr:rowOff>0</xdr:rowOff>
    </xdr:to>
    <xdr:sp macro="" textlink="">
      <xdr:nvSpPr>
        <xdr:cNvPr id="38" name="AutoShape 75">
          <a:extLst>
            <a:ext uri="{FF2B5EF4-FFF2-40B4-BE49-F238E27FC236}">
              <a16:creationId xmlns:a16="http://schemas.microsoft.com/office/drawing/2014/main" id="{00000000-0008-0000-2900-000026000000}"/>
            </a:ext>
          </a:extLst>
        </xdr:cNvPr>
        <xdr:cNvSpPr>
          <a:spLocks/>
        </xdr:cNvSpPr>
      </xdr:nvSpPr>
      <xdr:spPr bwMode="auto">
        <a:xfrm>
          <a:off x="838200" y="7239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600075</xdr:colOff>
      <xdr:row>2</xdr:row>
      <xdr:rowOff>0</xdr:rowOff>
    </xdr:from>
    <xdr:to>
      <xdr:col>1</xdr:col>
      <xdr:colOff>381000</xdr:colOff>
      <xdr:row>2</xdr:row>
      <xdr:rowOff>0</xdr:rowOff>
    </xdr:to>
    <xdr:sp macro="" textlink="">
      <xdr:nvSpPr>
        <xdr:cNvPr id="39" name="AutoShape 76">
          <a:extLst>
            <a:ext uri="{FF2B5EF4-FFF2-40B4-BE49-F238E27FC236}">
              <a16:creationId xmlns:a16="http://schemas.microsoft.com/office/drawing/2014/main" id="{00000000-0008-0000-2900-000027000000}"/>
            </a:ext>
          </a:extLst>
        </xdr:cNvPr>
        <xdr:cNvSpPr>
          <a:spLocks/>
        </xdr:cNvSpPr>
      </xdr:nvSpPr>
      <xdr:spPr bwMode="auto">
        <a:xfrm>
          <a:off x="838200" y="7239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135775</xdr:colOff>
      <xdr:row>2</xdr:row>
      <xdr:rowOff>0</xdr:rowOff>
    </xdr:from>
    <xdr:to>
      <xdr:col>2</xdr:col>
      <xdr:colOff>0</xdr:colOff>
      <xdr:row>2</xdr:row>
      <xdr:rowOff>0</xdr:rowOff>
    </xdr:to>
    <xdr:sp macro="" textlink="">
      <xdr:nvSpPr>
        <xdr:cNvPr id="40" name="Text Box 77">
          <a:extLst>
            <a:ext uri="{FF2B5EF4-FFF2-40B4-BE49-F238E27FC236}">
              <a16:creationId xmlns:a16="http://schemas.microsoft.com/office/drawing/2014/main" id="{00000000-0008-0000-2900-000028000000}"/>
            </a:ext>
          </a:extLst>
        </xdr:cNvPr>
        <xdr:cNvSpPr txBox="1">
          <a:spLocks noChangeArrowheads="1"/>
        </xdr:cNvSpPr>
      </xdr:nvSpPr>
      <xdr:spPr bwMode="auto">
        <a:xfrm>
          <a:off x="592975" y="723900"/>
          <a:ext cx="245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89</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115512</xdr:colOff>
      <xdr:row>2</xdr:row>
      <xdr:rowOff>0</xdr:rowOff>
    </xdr:from>
    <xdr:to>
      <xdr:col>2</xdr:col>
      <xdr:colOff>0</xdr:colOff>
      <xdr:row>2</xdr:row>
      <xdr:rowOff>0</xdr:rowOff>
    </xdr:to>
    <xdr:sp macro="" textlink="">
      <xdr:nvSpPr>
        <xdr:cNvPr id="41" name="Text Box 78">
          <a:extLst>
            <a:ext uri="{FF2B5EF4-FFF2-40B4-BE49-F238E27FC236}">
              <a16:creationId xmlns:a16="http://schemas.microsoft.com/office/drawing/2014/main" id="{00000000-0008-0000-2900-000029000000}"/>
            </a:ext>
          </a:extLst>
        </xdr:cNvPr>
        <xdr:cNvSpPr txBox="1">
          <a:spLocks noChangeArrowheads="1"/>
        </xdr:cNvSpPr>
      </xdr:nvSpPr>
      <xdr:spPr bwMode="auto">
        <a:xfrm>
          <a:off x="572712" y="723900"/>
          <a:ext cx="26548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90</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115512</xdr:colOff>
      <xdr:row>2</xdr:row>
      <xdr:rowOff>0</xdr:rowOff>
    </xdr:from>
    <xdr:to>
      <xdr:col>2</xdr:col>
      <xdr:colOff>0</xdr:colOff>
      <xdr:row>2</xdr:row>
      <xdr:rowOff>0</xdr:rowOff>
    </xdr:to>
    <xdr:sp macro="" textlink="">
      <xdr:nvSpPr>
        <xdr:cNvPr id="42" name="Text Box 79">
          <a:extLst>
            <a:ext uri="{FF2B5EF4-FFF2-40B4-BE49-F238E27FC236}">
              <a16:creationId xmlns:a16="http://schemas.microsoft.com/office/drawing/2014/main" id="{00000000-0008-0000-2900-00002A000000}"/>
            </a:ext>
          </a:extLst>
        </xdr:cNvPr>
        <xdr:cNvSpPr txBox="1">
          <a:spLocks noChangeArrowheads="1"/>
        </xdr:cNvSpPr>
      </xdr:nvSpPr>
      <xdr:spPr bwMode="auto">
        <a:xfrm>
          <a:off x="572712" y="723900"/>
          <a:ext cx="26548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91</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115512</xdr:colOff>
      <xdr:row>2</xdr:row>
      <xdr:rowOff>0</xdr:rowOff>
    </xdr:from>
    <xdr:to>
      <xdr:col>2</xdr:col>
      <xdr:colOff>0</xdr:colOff>
      <xdr:row>2</xdr:row>
      <xdr:rowOff>0</xdr:rowOff>
    </xdr:to>
    <xdr:sp macro="" textlink="">
      <xdr:nvSpPr>
        <xdr:cNvPr id="43" name="Text Box 80">
          <a:extLst>
            <a:ext uri="{FF2B5EF4-FFF2-40B4-BE49-F238E27FC236}">
              <a16:creationId xmlns:a16="http://schemas.microsoft.com/office/drawing/2014/main" id="{00000000-0008-0000-2900-00002B000000}"/>
            </a:ext>
          </a:extLst>
        </xdr:cNvPr>
        <xdr:cNvSpPr txBox="1">
          <a:spLocks noChangeArrowheads="1"/>
        </xdr:cNvSpPr>
      </xdr:nvSpPr>
      <xdr:spPr bwMode="auto">
        <a:xfrm>
          <a:off x="572712" y="723900"/>
          <a:ext cx="26548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zh-TW" altLang="en-US" sz="1200" b="0" i="0" u="none" strike="noStrike" baseline="0">
              <a:solidFill>
                <a:srgbClr val="000000"/>
              </a:solidFill>
              <a:latin typeface="Times New Roman"/>
              <a:cs typeface="Times New Roman"/>
            </a:rPr>
            <a:t>92</a:t>
          </a:r>
          <a:r>
            <a:rPr lang="zh-TW" altLang="en-US" sz="1200" b="0" i="0" u="none" strike="noStrike" baseline="0">
              <a:solidFill>
                <a:srgbClr val="000000"/>
              </a:solidFill>
              <a:latin typeface="新細明體"/>
              <a:ea typeface="新細明體"/>
              <a:cs typeface="Times New Roman"/>
            </a:rPr>
            <a:t>年</a:t>
          </a:r>
          <a:endParaRPr lang="zh-TW" altLang="en-US"/>
        </a:p>
      </xdr:txBody>
    </xdr:sp>
    <xdr:clientData/>
  </xdr:twoCellAnchor>
  <xdr:twoCellAnchor>
    <xdr:from>
      <xdr:col>1</xdr:col>
      <xdr:colOff>600075</xdr:colOff>
      <xdr:row>22</xdr:row>
      <xdr:rowOff>0</xdr:rowOff>
    </xdr:from>
    <xdr:to>
      <xdr:col>1</xdr:col>
      <xdr:colOff>381000</xdr:colOff>
      <xdr:row>22</xdr:row>
      <xdr:rowOff>0</xdr:rowOff>
    </xdr:to>
    <xdr:sp macro="" textlink="">
      <xdr:nvSpPr>
        <xdr:cNvPr id="44" name="AutoShape 86">
          <a:extLst>
            <a:ext uri="{FF2B5EF4-FFF2-40B4-BE49-F238E27FC236}">
              <a16:creationId xmlns:a16="http://schemas.microsoft.com/office/drawing/2014/main" id="{00000000-0008-0000-2900-00002C000000}"/>
            </a:ext>
          </a:extLst>
        </xdr:cNvPr>
        <xdr:cNvSpPr>
          <a:spLocks/>
        </xdr:cNvSpPr>
      </xdr:nvSpPr>
      <xdr:spPr bwMode="auto">
        <a:xfrm>
          <a:off x="838200" y="52959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0</xdr:colOff>
      <xdr:row>9</xdr:row>
      <xdr:rowOff>57150</xdr:rowOff>
    </xdr:from>
    <xdr:to>
      <xdr:col>5</xdr:col>
      <xdr:colOff>0</xdr:colOff>
      <xdr:row>13</xdr:row>
      <xdr:rowOff>238125</xdr:rowOff>
    </xdr:to>
    <xdr:sp macro="" textlink="">
      <xdr:nvSpPr>
        <xdr:cNvPr id="2" name="文字 4">
          <a:extLst>
            <a:ext uri="{FF2B5EF4-FFF2-40B4-BE49-F238E27FC236}">
              <a16:creationId xmlns:a16="http://schemas.microsoft.com/office/drawing/2014/main" id="{00000000-0008-0000-2A00-000002000000}"/>
            </a:ext>
          </a:extLst>
        </xdr:cNvPr>
        <xdr:cNvSpPr txBox="1">
          <a:spLocks noChangeArrowheads="1"/>
        </xdr:cNvSpPr>
      </xdr:nvSpPr>
      <xdr:spPr bwMode="auto">
        <a:xfrm>
          <a:off x="5238750" y="2190750"/>
          <a:ext cx="0" cy="11715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肅清煙毒</a:t>
          </a:r>
          <a:endParaRPr lang="zh-TW" altLang="en-US"/>
        </a:p>
      </xdr:txBody>
    </xdr:sp>
    <xdr:clientData/>
  </xdr:twoCellAnchor>
  <xdr:twoCellAnchor>
    <xdr:from>
      <xdr:col>5</xdr:col>
      <xdr:colOff>0</xdr:colOff>
      <xdr:row>9</xdr:row>
      <xdr:rowOff>47625</xdr:rowOff>
    </xdr:from>
    <xdr:to>
      <xdr:col>5</xdr:col>
      <xdr:colOff>0</xdr:colOff>
      <xdr:row>13</xdr:row>
      <xdr:rowOff>228600</xdr:rowOff>
    </xdr:to>
    <xdr:sp macro="" textlink="">
      <xdr:nvSpPr>
        <xdr:cNvPr id="3" name="文字 5">
          <a:extLst>
            <a:ext uri="{FF2B5EF4-FFF2-40B4-BE49-F238E27FC236}">
              <a16:creationId xmlns:a16="http://schemas.microsoft.com/office/drawing/2014/main" id="{00000000-0008-0000-2A00-000003000000}"/>
            </a:ext>
          </a:extLst>
        </xdr:cNvPr>
        <xdr:cNvSpPr txBox="1">
          <a:spLocks noChangeArrowheads="1"/>
        </xdr:cNvSpPr>
      </xdr:nvSpPr>
      <xdr:spPr bwMode="auto">
        <a:xfrm>
          <a:off x="5238750" y="2181225"/>
          <a:ext cx="0" cy="11715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細明體"/>
              <a:ea typeface="細明體"/>
            </a:rPr>
            <a:t>條例</a:t>
          </a:r>
          <a:endParaRPr lang="zh-TW" altLang="en-US"/>
        </a:p>
      </xdr:txBody>
    </xdr:sp>
    <xdr:clientData/>
  </xdr:twoCellAnchor>
  <xdr:twoCellAnchor>
    <xdr:from>
      <xdr:col>4</xdr:col>
      <xdr:colOff>0</xdr:colOff>
      <xdr:row>9</xdr:row>
      <xdr:rowOff>57150</xdr:rowOff>
    </xdr:from>
    <xdr:to>
      <xdr:col>4</xdr:col>
      <xdr:colOff>0</xdr:colOff>
      <xdr:row>13</xdr:row>
      <xdr:rowOff>238125</xdr:rowOff>
    </xdr:to>
    <xdr:sp macro="" textlink="">
      <xdr:nvSpPr>
        <xdr:cNvPr id="4" name="文字 4">
          <a:extLst>
            <a:ext uri="{FF2B5EF4-FFF2-40B4-BE49-F238E27FC236}">
              <a16:creationId xmlns:a16="http://schemas.microsoft.com/office/drawing/2014/main" id="{00000000-0008-0000-2A00-000004000000}"/>
            </a:ext>
          </a:extLst>
        </xdr:cNvPr>
        <xdr:cNvSpPr txBox="1">
          <a:spLocks noChangeArrowheads="1"/>
        </xdr:cNvSpPr>
      </xdr:nvSpPr>
      <xdr:spPr bwMode="auto">
        <a:xfrm>
          <a:off x="4352925" y="2190750"/>
          <a:ext cx="0" cy="11715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肅清煙毒</a:t>
          </a:r>
          <a:endParaRPr lang="zh-TW" altLang="en-US"/>
        </a:p>
      </xdr:txBody>
    </xdr:sp>
    <xdr:clientData/>
  </xdr:twoCellAnchor>
  <xdr:twoCellAnchor>
    <xdr:from>
      <xdr:col>4</xdr:col>
      <xdr:colOff>0</xdr:colOff>
      <xdr:row>9</xdr:row>
      <xdr:rowOff>47625</xdr:rowOff>
    </xdr:from>
    <xdr:to>
      <xdr:col>4</xdr:col>
      <xdr:colOff>0</xdr:colOff>
      <xdr:row>13</xdr:row>
      <xdr:rowOff>228600</xdr:rowOff>
    </xdr:to>
    <xdr:sp macro="" textlink="">
      <xdr:nvSpPr>
        <xdr:cNvPr id="5" name="文字 5">
          <a:extLst>
            <a:ext uri="{FF2B5EF4-FFF2-40B4-BE49-F238E27FC236}">
              <a16:creationId xmlns:a16="http://schemas.microsoft.com/office/drawing/2014/main" id="{00000000-0008-0000-2A00-000005000000}"/>
            </a:ext>
          </a:extLst>
        </xdr:cNvPr>
        <xdr:cNvSpPr txBox="1">
          <a:spLocks noChangeArrowheads="1"/>
        </xdr:cNvSpPr>
      </xdr:nvSpPr>
      <xdr:spPr bwMode="auto">
        <a:xfrm>
          <a:off x="4352925" y="2181225"/>
          <a:ext cx="0" cy="11715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細明體"/>
              <a:ea typeface="細明體"/>
            </a:rPr>
            <a:t>條例</a:t>
          </a:r>
          <a:endParaRPr lang="zh-TW" altLang="en-US"/>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0</xdr:colOff>
      <xdr:row>2</xdr:row>
      <xdr:rowOff>0</xdr:rowOff>
    </xdr:to>
    <xdr:sp macro="" textlink="">
      <xdr:nvSpPr>
        <xdr:cNvPr id="2" name="AutoShape 1">
          <a:extLst>
            <a:ext uri="{FF2B5EF4-FFF2-40B4-BE49-F238E27FC236}">
              <a16:creationId xmlns:a16="http://schemas.microsoft.com/office/drawing/2014/main" id="{00000000-0008-0000-2D00-000002000000}"/>
            </a:ext>
          </a:extLst>
        </xdr:cNvPr>
        <xdr:cNvSpPr>
          <a:spLocks/>
        </xdr:cNvSpPr>
      </xdr:nvSpPr>
      <xdr:spPr bwMode="auto">
        <a:xfrm>
          <a:off x="447675" y="15049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2</xdr:row>
      <xdr:rowOff>0</xdr:rowOff>
    </xdr:from>
    <xdr:to>
      <xdr:col>1</xdr:col>
      <xdr:colOff>0</xdr:colOff>
      <xdr:row>2</xdr:row>
      <xdr:rowOff>0</xdr:rowOff>
    </xdr:to>
    <xdr:sp macro="" textlink="">
      <xdr:nvSpPr>
        <xdr:cNvPr id="3" name="AutoShape 2">
          <a:extLst>
            <a:ext uri="{FF2B5EF4-FFF2-40B4-BE49-F238E27FC236}">
              <a16:creationId xmlns:a16="http://schemas.microsoft.com/office/drawing/2014/main" id="{00000000-0008-0000-2D00-000003000000}"/>
            </a:ext>
          </a:extLst>
        </xdr:cNvPr>
        <xdr:cNvSpPr>
          <a:spLocks/>
        </xdr:cNvSpPr>
      </xdr:nvSpPr>
      <xdr:spPr bwMode="auto">
        <a:xfrm>
          <a:off x="447675" y="15049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2</xdr:row>
      <xdr:rowOff>0</xdr:rowOff>
    </xdr:from>
    <xdr:to>
      <xdr:col>1</xdr:col>
      <xdr:colOff>0</xdr:colOff>
      <xdr:row>2</xdr:row>
      <xdr:rowOff>0</xdr:rowOff>
    </xdr:to>
    <xdr:sp macro="" textlink="">
      <xdr:nvSpPr>
        <xdr:cNvPr id="4" name="AutoShape 3">
          <a:extLst>
            <a:ext uri="{FF2B5EF4-FFF2-40B4-BE49-F238E27FC236}">
              <a16:creationId xmlns:a16="http://schemas.microsoft.com/office/drawing/2014/main" id="{00000000-0008-0000-2D00-000004000000}"/>
            </a:ext>
          </a:extLst>
        </xdr:cNvPr>
        <xdr:cNvSpPr>
          <a:spLocks/>
        </xdr:cNvSpPr>
      </xdr:nvSpPr>
      <xdr:spPr bwMode="auto">
        <a:xfrm>
          <a:off x="447675" y="15049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2</xdr:row>
      <xdr:rowOff>0</xdr:rowOff>
    </xdr:from>
    <xdr:to>
      <xdr:col>1</xdr:col>
      <xdr:colOff>0</xdr:colOff>
      <xdr:row>2</xdr:row>
      <xdr:rowOff>0</xdr:rowOff>
    </xdr:to>
    <xdr:sp macro="" textlink="">
      <xdr:nvSpPr>
        <xdr:cNvPr id="5" name="AutoShape 4">
          <a:extLst>
            <a:ext uri="{FF2B5EF4-FFF2-40B4-BE49-F238E27FC236}">
              <a16:creationId xmlns:a16="http://schemas.microsoft.com/office/drawing/2014/main" id="{00000000-0008-0000-2D00-000005000000}"/>
            </a:ext>
          </a:extLst>
        </xdr:cNvPr>
        <xdr:cNvSpPr>
          <a:spLocks/>
        </xdr:cNvSpPr>
      </xdr:nvSpPr>
      <xdr:spPr bwMode="auto">
        <a:xfrm>
          <a:off x="447675" y="15049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2</xdr:row>
      <xdr:rowOff>0</xdr:rowOff>
    </xdr:from>
    <xdr:to>
      <xdr:col>1</xdr:col>
      <xdr:colOff>0</xdr:colOff>
      <xdr:row>2</xdr:row>
      <xdr:rowOff>0</xdr:rowOff>
    </xdr:to>
    <xdr:sp macro="" textlink="">
      <xdr:nvSpPr>
        <xdr:cNvPr id="6" name="AutoShape 5">
          <a:extLst>
            <a:ext uri="{FF2B5EF4-FFF2-40B4-BE49-F238E27FC236}">
              <a16:creationId xmlns:a16="http://schemas.microsoft.com/office/drawing/2014/main" id="{00000000-0008-0000-2D00-000006000000}"/>
            </a:ext>
          </a:extLst>
        </xdr:cNvPr>
        <xdr:cNvSpPr>
          <a:spLocks/>
        </xdr:cNvSpPr>
      </xdr:nvSpPr>
      <xdr:spPr bwMode="auto">
        <a:xfrm>
          <a:off x="447675" y="15049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2</xdr:row>
      <xdr:rowOff>0</xdr:rowOff>
    </xdr:from>
    <xdr:to>
      <xdr:col>1</xdr:col>
      <xdr:colOff>0</xdr:colOff>
      <xdr:row>2</xdr:row>
      <xdr:rowOff>0</xdr:rowOff>
    </xdr:to>
    <xdr:sp macro="" textlink="">
      <xdr:nvSpPr>
        <xdr:cNvPr id="7" name="AutoShape 6">
          <a:extLst>
            <a:ext uri="{FF2B5EF4-FFF2-40B4-BE49-F238E27FC236}">
              <a16:creationId xmlns:a16="http://schemas.microsoft.com/office/drawing/2014/main" id="{00000000-0008-0000-2D00-000007000000}"/>
            </a:ext>
          </a:extLst>
        </xdr:cNvPr>
        <xdr:cNvSpPr>
          <a:spLocks/>
        </xdr:cNvSpPr>
      </xdr:nvSpPr>
      <xdr:spPr bwMode="auto">
        <a:xfrm>
          <a:off x="447675" y="15049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1</xdr:row>
      <xdr:rowOff>66675</xdr:rowOff>
    </xdr:from>
    <xdr:to>
      <xdr:col>1</xdr:col>
      <xdr:colOff>0</xdr:colOff>
      <xdr:row>2</xdr:row>
      <xdr:rowOff>0</xdr:rowOff>
    </xdr:to>
    <xdr:sp macro="" textlink="">
      <xdr:nvSpPr>
        <xdr:cNvPr id="2" name="Text Box 2">
          <a:extLst>
            <a:ext uri="{FF2B5EF4-FFF2-40B4-BE49-F238E27FC236}">
              <a16:creationId xmlns:a16="http://schemas.microsoft.com/office/drawing/2014/main" id="{00000000-0008-0000-3300-000002000000}"/>
            </a:ext>
          </a:extLst>
        </xdr:cNvPr>
        <xdr:cNvSpPr txBox="1">
          <a:spLocks noChangeArrowheads="1"/>
        </xdr:cNvSpPr>
      </xdr:nvSpPr>
      <xdr:spPr bwMode="auto">
        <a:xfrm>
          <a:off x="1162050" y="552450"/>
          <a:ext cx="0" cy="6762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zh-TW" altLang="en-US" sz="1100" b="0" i="0" u="none" strike="noStrike" baseline="0">
              <a:solidFill>
                <a:srgbClr val="000000"/>
              </a:solidFill>
              <a:latin typeface="新細明體"/>
              <a:ea typeface="新細明體"/>
            </a:rPr>
            <a:t>年度</a:t>
          </a:r>
        </a:p>
      </xdr:txBody>
    </xdr:sp>
    <xdr:clientData/>
  </xdr:twoCellAnchor>
  <xdr:twoCellAnchor>
    <xdr:from>
      <xdr:col>1</xdr:col>
      <xdr:colOff>0</xdr:colOff>
      <xdr:row>2</xdr:row>
      <xdr:rowOff>190500</xdr:rowOff>
    </xdr:from>
    <xdr:to>
      <xdr:col>1</xdr:col>
      <xdr:colOff>0</xdr:colOff>
      <xdr:row>3</xdr:row>
      <xdr:rowOff>57150</xdr:rowOff>
    </xdr:to>
    <xdr:sp macro="" textlink="">
      <xdr:nvSpPr>
        <xdr:cNvPr id="3" name="Text Box 3">
          <a:extLst>
            <a:ext uri="{FF2B5EF4-FFF2-40B4-BE49-F238E27FC236}">
              <a16:creationId xmlns:a16="http://schemas.microsoft.com/office/drawing/2014/main" id="{00000000-0008-0000-3300-000003000000}"/>
            </a:ext>
          </a:extLst>
        </xdr:cNvPr>
        <xdr:cNvSpPr txBox="1">
          <a:spLocks noChangeArrowheads="1"/>
        </xdr:cNvSpPr>
      </xdr:nvSpPr>
      <xdr:spPr bwMode="auto">
        <a:xfrm>
          <a:off x="1162050" y="1419225"/>
          <a:ext cx="0" cy="6096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zh-TW" altLang="en-US" sz="1100" b="0" i="0" u="none" strike="noStrike" baseline="0">
              <a:solidFill>
                <a:srgbClr val="000000"/>
              </a:solidFill>
              <a:latin typeface="新細明體"/>
              <a:ea typeface="新細明體"/>
            </a:rPr>
            <a:t>類別</a:t>
          </a:r>
        </a:p>
      </xdr:txBody>
    </xdr:sp>
    <xdr:clientData/>
  </xdr:twoCellAnchor>
  <xdr:twoCellAnchor>
    <xdr:from>
      <xdr:col>1</xdr:col>
      <xdr:colOff>0</xdr:colOff>
      <xdr:row>7</xdr:row>
      <xdr:rowOff>0</xdr:rowOff>
    </xdr:from>
    <xdr:to>
      <xdr:col>1</xdr:col>
      <xdr:colOff>0</xdr:colOff>
      <xdr:row>7</xdr:row>
      <xdr:rowOff>0</xdr:rowOff>
    </xdr:to>
    <xdr:sp macro="" textlink="">
      <xdr:nvSpPr>
        <xdr:cNvPr id="4" name="Text Box 4">
          <a:extLst>
            <a:ext uri="{FF2B5EF4-FFF2-40B4-BE49-F238E27FC236}">
              <a16:creationId xmlns:a16="http://schemas.microsoft.com/office/drawing/2014/main" id="{00000000-0008-0000-3300-000004000000}"/>
            </a:ext>
          </a:extLst>
        </xdr:cNvPr>
        <xdr:cNvSpPr txBox="1">
          <a:spLocks noChangeArrowheads="1"/>
        </xdr:cNvSpPr>
      </xdr:nvSpPr>
      <xdr:spPr bwMode="auto">
        <a:xfrm>
          <a:off x="1162050" y="496252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zh-TW" altLang="en-US" sz="1100" b="0" i="0" u="none" strike="noStrike" baseline="0">
              <a:solidFill>
                <a:srgbClr val="000000"/>
              </a:solidFill>
              <a:latin typeface="新細明體"/>
              <a:ea typeface="新細明體"/>
            </a:rPr>
            <a:t>年度</a:t>
          </a:r>
        </a:p>
      </xdr:txBody>
    </xdr:sp>
    <xdr:clientData/>
  </xdr:twoCellAnchor>
  <xdr:twoCellAnchor>
    <xdr:from>
      <xdr:col>1</xdr:col>
      <xdr:colOff>0</xdr:colOff>
      <xdr:row>7</xdr:row>
      <xdr:rowOff>0</xdr:rowOff>
    </xdr:from>
    <xdr:to>
      <xdr:col>1</xdr:col>
      <xdr:colOff>0</xdr:colOff>
      <xdr:row>7</xdr:row>
      <xdr:rowOff>0</xdr:rowOff>
    </xdr:to>
    <xdr:sp macro="" textlink="">
      <xdr:nvSpPr>
        <xdr:cNvPr id="5" name="Text Box 5">
          <a:extLst>
            <a:ext uri="{FF2B5EF4-FFF2-40B4-BE49-F238E27FC236}">
              <a16:creationId xmlns:a16="http://schemas.microsoft.com/office/drawing/2014/main" id="{00000000-0008-0000-3300-000005000000}"/>
            </a:ext>
          </a:extLst>
        </xdr:cNvPr>
        <xdr:cNvSpPr txBox="1">
          <a:spLocks noChangeArrowheads="1"/>
        </xdr:cNvSpPr>
      </xdr:nvSpPr>
      <xdr:spPr bwMode="auto">
        <a:xfrm>
          <a:off x="1162050" y="49625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zh-TW" altLang="en-US" sz="1100" b="0" i="0" u="none" strike="noStrike" baseline="0">
              <a:solidFill>
                <a:srgbClr val="000000"/>
              </a:solidFill>
              <a:latin typeface="新細明體"/>
              <a:ea typeface="新細明體"/>
            </a:rPr>
            <a:t>類別</a:t>
          </a:r>
        </a:p>
      </xdr:txBody>
    </xdr:sp>
    <xdr:clientData/>
  </xdr:twoCellAnchor>
  <xdr:twoCellAnchor>
    <xdr:from>
      <xdr:col>0</xdr:col>
      <xdr:colOff>552450</xdr:colOff>
      <xdr:row>7</xdr:row>
      <xdr:rowOff>0</xdr:rowOff>
    </xdr:from>
    <xdr:to>
      <xdr:col>0</xdr:col>
      <xdr:colOff>923925</xdr:colOff>
      <xdr:row>7</xdr:row>
      <xdr:rowOff>0</xdr:rowOff>
    </xdr:to>
    <xdr:sp macro="" textlink="">
      <xdr:nvSpPr>
        <xdr:cNvPr id="6" name="Text Box 6">
          <a:extLst>
            <a:ext uri="{FF2B5EF4-FFF2-40B4-BE49-F238E27FC236}">
              <a16:creationId xmlns:a16="http://schemas.microsoft.com/office/drawing/2014/main" id="{00000000-0008-0000-3300-000006000000}"/>
            </a:ext>
          </a:extLst>
        </xdr:cNvPr>
        <xdr:cNvSpPr txBox="1">
          <a:spLocks noChangeArrowheads="1"/>
        </xdr:cNvSpPr>
      </xdr:nvSpPr>
      <xdr:spPr bwMode="auto">
        <a:xfrm>
          <a:off x="552450" y="4962525"/>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zh-TW" altLang="en-US" sz="1200" b="0" i="0" u="none" strike="noStrike" baseline="0">
              <a:solidFill>
                <a:srgbClr val="000000"/>
              </a:solidFill>
              <a:latin typeface="新細明體"/>
              <a:ea typeface="新細明體"/>
            </a:rPr>
            <a:t>年度</a:t>
          </a:r>
        </a:p>
      </xdr:txBody>
    </xdr:sp>
    <xdr:clientData/>
  </xdr:twoCellAnchor>
  <xdr:twoCellAnchor>
    <xdr:from>
      <xdr:col>0</xdr:col>
      <xdr:colOff>47625</xdr:colOff>
      <xdr:row>7</xdr:row>
      <xdr:rowOff>0</xdr:rowOff>
    </xdr:from>
    <xdr:to>
      <xdr:col>0</xdr:col>
      <xdr:colOff>495300</xdr:colOff>
      <xdr:row>7</xdr:row>
      <xdr:rowOff>0</xdr:rowOff>
    </xdr:to>
    <xdr:sp macro="" textlink="">
      <xdr:nvSpPr>
        <xdr:cNvPr id="7" name="Text Box 7">
          <a:extLst>
            <a:ext uri="{FF2B5EF4-FFF2-40B4-BE49-F238E27FC236}">
              <a16:creationId xmlns:a16="http://schemas.microsoft.com/office/drawing/2014/main" id="{00000000-0008-0000-3300-000007000000}"/>
            </a:ext>
          </a:extLst>
        </xdr:cNvPr>
        <xdr:cNvSpPr txBox="1">
          <a:spLocks noChangeArrowheads="1"/>
        </xdr:cNvSpPr>
      </xdr:nvSpPr>
      <xdr:spPr bwMode="auto">
        <a:xfrm>
          <a:off x="47625" y="4962525"/>
          <a:ext cx="4476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zh-TW" altLang="en-US" sz="1200" b="0" i="0" u="none" strike="noStrike" baseline="0">
              <a:solidFill>
                <a:srgbClr val="000000"/>
              </a:solidFill>
              <a:latin typeface="新細明體"/>
              <a:ea typeface="新細明體"/>
            </a:rPr>
            <a:t>類別</a:t>
          </a:r>
        </a:p>
      </xdr:txBody>
    </xdr:sp>
    <xdr:clientData/>
  </xdr:twoCellAnchor>
  <xdr:twoCellAnchor>
    <xdr:from>
      <xdr:col>1</xdr:col>
      <xdr:colOff>0</xdr:colOff>
      <xdr:row>3</xdr:row>
      <xdr:rowOff>0</xdr:rowOff>
    </xdr:from>
    <xdr:to>
      <xdr:col>1</xdr:col>
      <xdr:colOff>0</xdr:colOff>
      <xdr:row>3</xdr:row>
      <xdr:rowOff>0</xdr:rowOff>
    </xdr:to>
    <xdr:sp macro="" textlink="">
      <xdr:nvSpPr>
        <xdr:cNvPr id="8" name="Line 8">
          <a:extLst>
            <a:ext uri="{FF2B5EF4-FFF2-40B4-BE49-F238E27FC236}">
              <a16:creationId xmlns:a16="http://schemas.microsoft.com/office/drawing/2014/main" id="{00000000-0008-0000-3300-000008000000}"/>
            </a:ext>
          </a:extLst>
        </xdr:cNvPr>
        <xdr:cNvSpPr>
          <a:spLocks noChangeShapeType="1"/>
        </xdr:cNvSpPr>
      </xdr:nvSpPr>
      <xdr:spPr bwMode="auto">
        <a:xfrm>
          <a:off x="1162050" y="1971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371475</xdr:colOff>
      <xdr:row>16</xdr:row>
      <xdr:rowOff>0</xdr:rowOff>
    </xdr:from>
    <xdr:to>
      <xdr:col>1</xdr:col>
      <xdr:colOff>457200</xdr:colOff>
      <xdr:row>16</xdr:row>
      <xdr:rowOff>0</xdr:rowOff>
    </xdr:to>
    <xdr:sp macro="" textlink="">
      <xdr:nvSpPr>
        <xdr:cNvPr id="2" name="AutoShape 2">
          <a:extLst>
            <a:ext uri="{FF2B5EF4-FFF2-40B4-BE49-F238E27FC236}">
              <a16:creationId xmlns:a16="http://schemas.microsoft.com/office/drawing/2014/main" id="{00000000-0008-0000-3A00-000002000000}"/>
            </a:ext>
          </a:extLst>
        </xdr:cNvPr>
        <xdr:cNvSpPr>
          <a:spLocks/>
        </xdr:cNvSpPr>
      </xdr:nvSpPr>
      <xdr:spPr bwMode="auto">
        <a:xfrm>
          <a:off x="371475" y="5372100"/>
          <a:ext cx="85725" cy="0"/>
        </a:xfrm>
        <a:prstGeom prst="leftBrace">
          <a:avLst>
            <a:gd name="adj1" fmla="val -2147483648"/>
            <a:gd name="adj2" fmla="val 50000"/>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371475</xdr:colOff>
      <xdr:row>17</xdr:row>
      <xdr:rowOff>0</xdr:rowOff>
    </xdr:from>
    <xdr:to>
      <xdr:col>0</xdr:col>
      <xdr:colOff>457200</xdr:colOff>
      <xdr:row>17</xdr:row>
      <xdr:rowOff>0</xdr:rowOff>
    </xdr:to>
    <xdr:sp macro="" textlink="">
      <xdr:nvSpPr>
        <xdr:cNvPr id="2" name="AutoShape 1">
          <a:extLst>
            <a:ext uri="{FF2B5EF4-FFF2-40B4-BE49-F238E27FC236}">
              <a16:creationId xmlns:a16="http://schemas.microsoft.com/office/drawing/2014/main" id="{00000000-0008-0000-3C00-000002000000}"/>
            </a:ext>
          </a:extLst>
        </xdr:cNvPr>
        <xdr:cNvSpPr>
          <a:spLocks/>
        </xdr:cNvSpPr>
      </xdr:nvSpPr>
      <xdr:spPr bwMode="auto">
        <a:xfrm>
          <a:off x="371475" y="5543550"/>
          <a:ext cx="85725" cy="0"/>
        </a:xfrm>
        <a:prstGeom prst="leftBrace">
          <a:avLst>
            <a:gd name="adj1" fmla="val -2147483648"/>
            <a:gd name="adj2" fmla="val 50000"/>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0</xdr:col>
      <xdr:colOff>371475</xdr:colOff>
      <xdr:row>17</xdr:row>
      <xdr:rowOff>0</xdr:rowOff>
    </xdr:from>
    <xdr:to>
      <xdr:col>0</xdr:col>
      <xdr:colOff>457200</xdr:colOff>
      <xdr:row>17</xdr:row>
      <xdr:rowOff>0</xdr:rowOff>
    </xdr:to>
    <xdr:sp macro="" textlink="">
      <xdr:nvSpPr>
        <xdr:cNvPr id="3" name="AutoShape 2">
          <a:extLst>
            <a:ext uri="{FF2B5EF4-FFF2-40B4-BE49-F238E27FC236}">
              <a16:creationId xmlns:a16="http://schemas.microsoft.com/office/drawing/2014/main" id="{00000000-0008-0000-3C00-000003000000}"/>
            </a:ext>
          </a:extLst>
        </xdr:cNvPr>
        <xdr:cNvSpPr>
          <a:spLocks/>
        </xdr:cNvSpPr>
      </xdr:nvSpPr>
      <xdr:spPr bwMode="auto">
        <a:xfrm>
          <a:off x="371475" y="5543550"/>
          <a:ext cx="85725" cy="0"/>
        </a:xfrm>
        <a:prstGeom prst="leftBrace">
          <a:avLst>
            <a:gd name="adj1" fmla="val -2147483648"/>
            <a:gd name="adj2" fmla="val 50000"/>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0</xdr:colOff>
      <xdr:row>2</xdr:row>
      <xdr:rowOff>0</xdr:rowOff>
    </xdr:to>
    <xdr:sp macro="" textlink="">
      <xdr:nvSpPr>
        <xdr:cNvPr id="2" name="Text Box 1">
          <a:extLst>
            <a:ext uri="{FF2B5EF4-FFF2-40B4-BE49-F238E27FC236}">
              <a16:creationId xmlns:a16="http://schemas.microsoft.com/office/drawing/2014/main" id="{00000000-0008-0000-0800-000002000000}"/>
            </a:ext>
          </a:extLst>
        </xdr:cNvPr>
        <xdr:cNvSpPr txBox="1">
          <a:spLocks noChangeArrowheads="1"/>
        </xdr:cNvSpPr>
      </xdr:nvSpPr>
      <xdr:spPr bwMode="auto">
        <a:xfrm>
          <a:off x="20097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lnSpc>
              <a:spcPts val="1200"/>
            </a:lnSpc>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3" name="Text Box 2">
          <a:extLst>
            <a:ext uri="{FF2B5EF4-FFF2-40B4-BE49-F238E27FC236}">
              <a16:creationId xmlns:a16="http://schemas.microsoft.com/office/drawing/2014/main" id="{00000000-0008-0000-0800-000003000000}"/>
            </a:ext>
          </a:extLst>
        </xdr:cNvPr>
        <xdr:cNvSpPr txBox="1">
          <a:spLocks noChangeArrowheads="1"/>
        </xdr:cNvSpPr>
      </xdr:nvSpPr>
      <xdr:spPr bwMode="auto">
        <a:xfrm>
          <a:off x="20097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4" name="Text Box 3">
          <a:extLst>
            <a:ext uri="{FF2B5EF4-FFF2-40B4-BE49-F238E27FC236}">
              <a16:creationId xmlns:a16="http://schemas.microsoft.com/office/drawing/2014/main" id="{00000000-0008-0000-0800-000004000000}"/>
            </a:ext>
          </a:extLst>
        </xdr:cNvPr>
        <xdr:cNvSpPr txBox="1">
          <a:spLocks noChangeArrowheads="1"/>
        </xdr:cNvSpPr>
      </xdr:nvSpPr>
      <xdr:spPr bwMode="auto">
        <a:xfrm>
          <a:off x="20097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5" name="Text Box 4">
          <a:extLst>
            <a:ext uri="{FF2B5EF4-FFF2-40B4-BE49-F238E27FC236}">
              <a16:creationId xmlns:a16="http://schemas.microsoft.com/office/drawing/2014/main" id="{00000000-0008-0000-0800-000005000000}"/>
            </a:ext>
          </a:extLst>
        </xdr:cNvPr>
        <xdr:cNvSpPr txBox="1">
          <a:spLocks noChangeArrowheads="1"/>
        </xdr:cNvSpPr>
      </xdr:nvSpPr>
      <xdr:spPr bwMode="auto">
        <a:xfrm>
          <a:off x="20097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6" name="Text Box 5">
          <a:extLst>
            <a:ext uri="{FF2B5EF4-FFF2-40B4-BE49-F238E27FC236}">
              <a16:creationId xmlns:a16="http://schemas.microsoft.com/office/drawing/2014/main" id="{00000000-0008-0000-0800-000006000000}"/>
            </a:ext>
          </a:extLst>
        </xdr:cNvPr>
        <xdr:cNvSpPr txBox="1">
          <a:spLocks noChangeArrowheads="1"/>
        </xdr:cNvSpPr>
      </xdr:nvSpPr>
      <xdr:spPr bwMode="auto">
        <a:xfrm>
          <a:off x="20097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7" name="Text Box 6">
          <a:extLst>
            <a:ext uri="{FF2B5EF4-FFF2-40B4-BE49-F238E27FC236}">
              <a16:creationId xmlns:a16="http://schemas.microsoft.com/office/drawing/2014/main" id="{00000000-0008-0000-0800-000007000000}"/>
            </a:ext>
          </a:extLst>
        </xdr:cNvPr>
        <xdr:cNvSpPr txBox="1">
          <a:spLocks noChangeArrowheads="1"/>
        </xdr:cNvSpPr>
      </xdr:nvSpPr>
      <xdr:spPr bwMode="auto">
        <a:xfrm>
          <a:off x="20097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8" name="Text Box 7">
          <a:extLst>
            <a:ext uri="{FF2B5EF4-FFF2-40B4-BE49-F238E27FC236}">
              <a16:creationId xmlns:a16="http://schemas.microsoft.com/office/drawing/2014/main" id="{00000000-0008-0000-0800-000008000000}"/>
            </a:ext>
          </a:extLst>
        </xdr:cNvPr>
        <xdr:cNvSpPr txBox="1">
          <a:spLocks noChangeArrowheads="1"/>
        </xdr:cNvSpPr>
      </xdr:nvSpPr>
      <xdr:spPr bwMode="auto">
        <a:xfrm>
          <a:off x="20097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9" name="Text Box 9">
          <a:extLst>
            <a:ext uri="{FF2B5EF4-FFF2-40B4-BE49-F238E27FC236}">
              <a16:creationId xmlns:a16="http://schemas.microsoft.com/office/drawing/2014/main" id="{00000000-0008-0000-0800-000009000000}"/>
            </a:ext>
          </a:extLst>
        </xdr:cNvPr>
        <xdr:cNvSpPr txBox="1">
          <a:spLocks noChangeArrowheads="1"/>
        </xdr:cNvSpPr>
      </xdr:nvSpPr>
      <xdr:spPr bwMode="auto">
        <a:xfrm>
          <a:off x="20097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10" name="Text Box 10">
          <a:extLst>
            <a:ext uri="{FF2B5EF4-FFF2-40B4-BE49-F238E27FC236}">
              <a16:creationId xmlns:a16="http://schemas.microsoft.com/office/drawing/2014/main" id="{00000000-0008-0000-0800-00000A000000}"/>
            </a:ext>
          </a:extLst>
        </xdr:cNvPr>
        <xdr:cNvSpPr txBox="1">
          <a:spLocks noChangeArrowheads="1"/>
        </xdr:cNvSpPr>
      </xdr:nvSpPr>
      <xdr:spPr bwMode="auto">
        <a:xfrm>
          <a:off x="20097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11" name="Text Box 1">
          <a:extLst>
            <a:ext uri="{FF2B5EF4-FFF2-40B4-BE49-F238E27FC236}">
              <a16:creationId xmlns:a16="http://schemas.microsoft.com/office/drawing/2014/main" id="{00000000-0008-0000-0800-00000B000000}"/>
            </a:ext>
          </a:extLst>
        </xdr:cNvPr>
        <xdr:cNvSpPr txBox="1">
          <a:spLocks noChangeArrowheads="1"/>
        </xdr:cNvSpPr>
      </xdr:nvSpPr>
      <xdr:spPr bwMode="auto">
        <a:xfrm>
          <a:off x="20097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lnSpc>
              <a:spcPts val="1200"/>
            </a:lnSpc>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12" name="Text Box 2">
          <a:extLst>
            <a:ext uri="{FF2B5EF4-FFF2-40B4-BE49-F238E27FC236}">
              <a16:creationId xmlns:a16="http://schemas.microsoft.com/office/drawing/2014/main" id="{00000000-0008-0000-0800-00000C000000}"/>
            </a:ext>
          </a:extLst>
        </xdr:cNvPr>
        <xdr:cNvSpPr txBox="1">
          <a:spLocks noChangeArrowheads="1"/>
        </xdr:cNvSpPr>
      </xdr:nvSpPr>
      <xdr:spPr bwMode="auto">
        <a:xfrm>
          <a:off x="20097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13" name="Text Box 3">
          <a:extLst>
            <a:ext uri="{FF2B5EF4-FFF2-40B4-BE49-F238E27FC236}">
              <a16:creationId xmlns:a16="http://schemas.microsoft.com/office/drawing/2014/main" id="{00000000-0008-0000-0800-00000D000000}"/>
            </a:ext>
          </a:extLst>
        </xdr:cNvPr>
        <xdr:cNvSpPr txBox="1">
          <a:spLocks noChangeArrowheads="1"/>
        </xdr:cNvSpPr>
      </xdr:nvSpPr>
      <xdr:spPr bwMode="auto">
        <a:xfrm>
          <a:off x="20097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14" name="Text Box 4">
          <a:extLst>
            <a:ext uri="{FF2B5EF4-FFF2-40B4-BE49-F238E27FC236}">
              <a16:creationId xmlns:a16="http://schemas.microsoft.com/office/drawing/2014/main" id="{00000000-0008-0000-0800-00000E000000}"/>
            </a:ext>
          </a:extLst>
        </xdr:cNvPr>
        <xdr:cNvSpPr txBox="1">
          <a:spLocks noChangeArrowheads="1"/>
        </xdr:cNvSpPr>
      </xdr:nvSpPr>
      <xdr:spPr bwMode="auto">
        <a:xfrm>
          <a:off x="20097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15" name="Text Box 5">
          <a:extLst>
            <a:ext uri="{FF2B5EF4-FFF2-40B4-BE49-F238E27FC236}">
              <a16:creationId xmlns:a16="http://schemas.microsoft.com/office/drawing/2014/main" id="{00000000-0008-0000-0800-00000F000000}"/>
            </a:ext>
          </a:extLst>
        </xdr:cNvPr>
        <xdr:cNvSpPr txBox="1">
          <a:spLocks noChangeArrowheads="1"/>
        </xdr:cNvSpPr>
      </xdr:nvSpPr>
      <xdr:spPr bwMode="auto">
        <a:xfrm>
          <a:off x="20097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16" name="Text Box 6">
          <a:extLst>
            <a:ext uri="{FF2B5EF4-FFF2-40B4-BE49-F238E27FC236}">
              <a16:creationId xmlns:a16="http://schemas.microsoft.com/office/drawing/2014/main" id="{00000000-0008-0000-0800-000010000000}"/>
            </a:ext>
          </a:extLst>
        </xdr:cNvPr>
        <xdr:cNvSpPr txBox="1">
          <a:spLocks noChangeArrowheads="1"/>
        </xdr:cNvSpPr>
      </xdr:nvSpPr>
      <xdr:spPr bwMode="auto">
        <a:xfrm>
          <a:off x="20097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17" name="Text Box 7">
          <a:extLst>
            <a:ext uri="{FF2B5EF4-FFF2-40B4-BE49-F238E27FC236}">
              <a16:creationId xmlns:a16="http://schemas.microsoft.com/office/drawing/2014/main" id="{00000000-0008-0000-0800-000011000000}"/>
            </a:ext>
          </a:extLst>
        </xdr:cNvPr>
        <xdr:cNvSpPr txBox="1">
          <a:spLocks noChangeArrowheads="1"/>
        </xdr:cNvSpPr>
      </xdr:nvSpPr>
      <xdr:spPr bwMode="auto">
        <a:xfrm>
          <a:off x="20097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18" name="Text Box 9">
          <a:extLst>
            <a:ext uri="{FF2B5EF4-FFF2-40B4-BE49-F238E27FC236}">
              <a16:creationId xmlns:a16="http://schemas.microsoft.com/office/drawing/2014/main" id="{00000000-0008-0000-0800-000012000000}"/>
            </a:ext>
          </a:extLst>
        </xdr:cNvPr>
        <xdr:cNvSpPr txBox="1">
          <a:spLocks noChangeArrowheads="1"/>
        </xdr:cNvSpPr>
      </xdr:nvSpPr>
      <xdr:spPr bwMode="auto">
        <a:xfrm>
          <a:off x="20097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19" name="Text Box 10">
          <a:extLst>
            <a:ext uri="{FF2B5EF4-FFF2-40B4-BE49-F238E27FC236}">
              <a16:creationId xmlns:a16="http://schemas.microsoft.com/office/drawing/2014/main" id="{00000000-0008-0000-0800-000013000000}"/>
            </a:ext>
          </a:extLst>
        </xdr:cNvPr>
        <xdr:cNvSpPr txBox="1">
          <a:spLocks noChangeArrowheads="1"/>
        </xdr:cNvSpPr>
      </xdr:nvSpPr>
      <xdr:spPr bwMode="auto">
        <a:xfrm>
          <a:off x="20097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2</xdr:row>
      <xdr:rowOff>0</xdr:rowOff>
    </xdr:from>
    <xdr:to>
      <xdr:col>8</xdr:col>
      <xdr:colOff>0</xdr:colOff>
      <xdr:row>2</xdr:row>
      <xdr:rowOff>0</xdr:rowOff>
    </xdr:to>
    <xdr:sp macro="" textlink="">
      <xdr:nvSpPr>
        <xdr:cNvPr id="20" name="Text Box 1">
          <a:extLst>
            <a:ext uri="{FF2B5EF4-FFF2-40B4-BE49-F238E27FC236}">
              <a16:creationId xmlns:a16="http://schemas.microsoft.com/office/drawing/2014/main" id="{00000000-0008-0000-0800-000014000000}"/>
            </a:ext>
          </a:extLst>
        </xdr:cNvPr>
        <xdr:cNvSpPr txBox="1">
          <a:spLocks noChangeArrowheads="1"/>
        </xdr:cNvSpPr>
      </xdr:nvSpPr>
      <xdr:spPr bwMode="auto">
        <a:xfrm>
          <a:off x="7543800"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lnSpc>
              <a:spcPts val="1200"/>
            </a:lnSpc>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2</xdr:row>
      <xdr:rowOff>0</xdr:rowOff>
    </xdr:from>
    <xdr:to>
      <xdr:col>8</xdr:col>
      <xdr:colOff>0</xdr:colOff>
      <xdr:row>2</xdr:row>
      <xdr:rowOff>0</xdr:rowOff>
    </xdr:to>
    <xdr:sp macro="" textlink="">
      <xdr:nvSpPr>
        <xdr:cNvPr id="21" name="Text Box 2">
          <a:extLst>
            <a:ext uri="{FF2B5EF4-FFF2-40B4-BE49-F238E27FC236}">
              <a16:creationId xmlns:a16="http://schemas.microsoft.com/office/drawing/2014/main" id="{00000000-0008-0000-0800-000015000000}"/>
            </a:ext>
          </a:extLst>
        </xdr:cNvPr>
        <xdr:cNvSpPr txBox="1">
          <a:spLocks noChangeArrowheads="1"/>
        </xdr:cNvSpPr>
      </xdr:nvSpPr>
      <xdr:spPr bwMode="auto">
        <a:xfrm>
          <a:off x="7543800"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2</xdr:row>
      <xdr:rowOff>0</xdr:rowOff>
    </xdr:from>
    <xdr:to>
      <xdr:col>8</xdr:col>
      <xdr:colOff>0</xdr:colOff>
      <xdr:row>2</xdr:row>
      <xdr:rowOff>0</xdr:rowOff>
    </xdr:to>
    <xdr:sp macro="" textlink="">
      <xdr:nvSpPr>
        <xdr:cNvPr id="22" name="Text Box 3">
          <a:extLst>
            <a:ext uri="{FF2B5EF4-FFF2-40B4-BE49-F238E27FC236}">
              <a16:creationId xmlns:a16="http://schemas.microsoft.com/office/drawing/2014/main" id="{00000000-0008-0000-0800-000016000000}"/>
            </a:ext>
          </a:extLst>
        </xdr:cNvPr>
        <xdr:cNvSpPr txBox="1">
          <a:spLocks noChangeArrowheads="1"/>
        </xdr:cNvSpPr>
      </xdr:nvSpPr>
      <xdr:spPr bwMode="auto">
        <a:xfrm>
          <a:off x="7543800"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2</xdr:row>
      <xdr:rowOff>0</xdr:rowOff>
    </xdr:from>
    <xdr:to>
      <xdr:col>8</xdr:col>
      <xdr:colOff>0</xdr:colOff>
      <xdr:row>2</xdr:row>
      <xdr:rowOff>0</xdr:rowOff>
    </xdr:to>
    <xdr:sp macro="" textlink="">
      <xdr:nvSpPr>
        <xdr:cNvPr id="23" name="Text Box 4">
          <a:extLst>
            <a:ext uri="{FF2B5EF4-FFF2-40B4-BE49-F238E27FC236}">
              <a16:creationId xmlns:a16="http://schemas.microsoft.com/office/drawing/2014/main" id="{00000000-0008-0000-0800-000017000000}"/>
            </a:ext>
          </a:extLst>
        </xdr:cNvPr>
        <xdr:cNvSpPr txBox="1">
          <a:spLocks noChangeArrowheads="1"/>
        </xdr:cNvSpPr>
      </xdr:nvSpPr>
      <xdr:spPr bwMode="auto">
        <a:xfrm>
          <a:off x="7543800"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2</xdr:row>
      <xdr:rowOff>0</xdr:rowOff>
    </xdr:from>
    <xdr:to>
      <xdr:col>8</xdr:col>
      <xdr:colOff>0</xdr:colOff>
      <xdr:row>2</xdr:row>
      <xdr:rowOff>0</xdr:rowOff>
    </xdr:to>
    <xdr:sp macro="" textlink="">
      <xdr:nvSpPr>
        <xdr:cNvPr id="24" name="Text Box 5">
          <a:extLst>
            <a:ext uri="{FF2B5EF4-FFF2-40B4-BE49-F238E27FC236}">
              <a16:creationId xmlns:a16="http://schemas.microsoft.com/office/drawing/2014/main" id="{00000000-0008-0000-0800-000018000000}"/>
            </a:ext>
          </a:extLst>
        </xdr:cNvPr>
        <xdr:cNvSpPr txBox="1">
          <a:spLocks noChangeArrowheads="1"/>
        </xdr:cNvSpPr>
      </xdr:nvSpPr>
      <xdr:spPr bwMode="auto">
        <a:xfrm>
          <a:off x="7543800"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2</xdr:row>
      <xdr:rowOff>0</xdr:rowOff>
    </xdr:from>
    <xdr:to>
      <xdr:col>8</xdr:col>
      <xdr:colOff>0</xdr:colOff>
      <xdr:row>2</xdr:row>
      <xdr:rowOff>0</xdr:rowOff>
    </xdr:to>
    <xdr:sp macro="" textlink="">
      <xdr:nvSpPr>
        <xdr:cNvPr id="25" name="Text Box 6">
          <a:extLst>
            <a:ext uri="{FF2B5EF4-FFF2-40B4-BE49-F238E27FC236}">
              <a16:creationId xmlns:a16="http://schemas.microsoft.com/office/drawing/2014/main" id="{00000000-0008-0000-0800-000019000000}"/>
            </a:ext>
          </a:extLst>
        </xdr:cNvPr>
        <xdr:cNvSpPr txBox="1">
          <a:spLocks noChangeArrowheads="1"/>
        </xdr:cNvSpPr>
      </xdr:nvSpPr>
      <xdr:spPr bwMode="auto">
        <a:xfrm>
          <a:off x="7543800"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2</xdr:row>
      <xdr:rowOff>0</xdr:rowOff>
    </xdr:from>
    <xdr:to>
      <xdr:col>8</xdr:col>
      <xdr:colOff>0</xdr:colOff>
      <xdr:row>2</xdr:row>
      <xdr:rowOff>0</xdr:rowOff>
    </xdr:to>
    <xdr:sp macro="" textlink="">
      <xdr:nvSpPr>
        <xdr:cNvPr id="26" name="Text Box 7">
          <a:extLst>
            <a:ext uri="{FF2B5EF4-FFF2-40B4-BE49-F238E27FC236}">
              <a16:creationId xmlns:a16="http://schemas.microsoft.com/office/drawing/2014/main" id="{00000000-0008-0000-0800-00001A000000}"/>
            </a:ext>
          </a:extLst>
        </xdr:cNvPr>
        <xdr:cNvSpPr txBox="1">
          <a:spLocks noChangeArrowheads="1"/>
        </xdr:cNvSpPr>
      </xdr:nvSpPr>
      <xdr:spPr bwMode="auto">
        <a:xfrm>
          <a:off x="7543800"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2</xdr:row>
      <xdr:rowOff>0</xdr:rowOff>
    </xdr:from>
    <xdr:to>
      <xdr:col>8</xdr:col>
      <xdr:colOff>0</xdr:colOff>
      <xdr:row>2</xdr:row>
      <xdr:rowOff>0</xdr:rowOff>
    </xdr:to>
    <xdr:sp macro="" textlink="">
      <xdr:nvSpPr>
        <xdr:cNvPr id="27" name="Text Box 9">
          <a:extLst>
            <a:ext uri="{FF2B5EF4-FFF2-40B4-BE49-F238E27FC236}">
              <a16:creationId xmlns:a16="http://schemas.microsoft.com/office/drawing/2014/main" id="{00000000-0008-0000-0800-00001B000000}"/>
            </a:ext>
          </a:extLst>
        </xdr:cNvPr>
        <xdr:cNvSpPr txBox="1">
          <a:spLocks noChangeArrowheads="1"/>
        </xdr:cNvSpPr>
      </xdr:nvSpPr>
      <xdr:spPr bwMode="auto">
        <a:xfrm>
          <a:off x="7543800"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2</xdr:row>
      <xdr:rowOff>0</xdr:rowOff>
    </xdr:from>
    <xdr:to>
      <xdr:col>8</xdr:col>
      <xdr:colOff>0</xdr:colOff>
      <xdr:row>2</xdr:row>
      <xdr:rowOff>0</xdr:rowOff>
    </xdr:to>
    <xdr:sp macro="" textlink="">
      <xdr:nvSpPr>
        <xdr:cNvPr id="28" name="Text Box 10">
          <a:extLst>
            <a:ext uri="{FF2B5EF4-FFF2-40B4-BE49-F238E27FC236}">
              <a16:creationId xmlns:a16="http://schemas.microsoft.com/office/drawing/2014/main" id="{00000000-0008-0000-0800-00001C000000}"/>
            </a:ext>
          </a:extLst>
        </xdr:cNvPr>
        <xdr:cNvSpPr txBox="1">
          <a:spLocks noChangeArrowheads="1"/>
        </xdr:cNvSpPr>
      </xdr:nvSpPr>
      <xdr:spPr bwMode="auto">
        <a:xfrm>
          <a:off x="7543800"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104775</xdr:rowOff>
    </xdr:from>
    <xdr:to>
      <xdr:col>1</xdr:col>
      <xdr:colOff>0</xdr:colOff>
      <xdr:row>4</xdr:row>
      <xdr:rowOff>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2790825" y="752475"/>
          <a:ext cx="0" cy="371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10737</xdr:rowOff>
    </xdr:from>
    <xdr:to>
      <xdr:col>1</xdr:col>
      <xdr:colOff>0</xdr:colOff>
      <xdr:row>2</xdr:row>
      <xdr:rowOff>257366</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2790825" y="658437"/>
          <a:ext cx="0" cy="2466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10737</xdr:rowOff>
    </xdr:from>
    <xdr:to>
      <xdr:col>1</xdr:col>
      <xdr:colOff>0</xdr:colOff>
      <xdr:row>2</xdr:row>
      <xdr:rowOff>257366</xdr:rowOff>
    </xdr:to>
    <xdr:sp macro="" textlink="">
      <xdr:nvSpPr>
        <xdr:cNvPr id="4" name="Text Box 3">
          <a:extLst>
            <a:ext uri="{FF2B5EF4-FFF2-40B4-BE49-F238E27FC236}">
              <a16:creationId xmlns:a16="http://schemas.microsoft.com/office/drawing/2014/main" id="{00000000-0008-0000-0900-000004000000}"/>
            </a:ext>
          </a:extLst>
        </xdr:cNvPr>
        <xdr:cNvSpPr txBox="1">
          <a:spLocks noChangeArrowheads="1"/>
        </xdr:cNvSpPr>
      </xdr:nvSpPr>
      <xdr:spPr bwMode="auto">
        <a:xfrm>
          <a:off x="2790825" y="658437"/>
          <a:ext cx="0" cy="2466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10737</xdr:rowOff>
    </xdr:from>
    <xdr:to>
      <xdr:col>1</xdr:col>
      <xdr:colOff>0</xdr:colOff>
      <xdr:row>2</xdr:row>
      <xdr:rowOff>257366</xdr:rowOff>
    </xdr:to>
    <xdr:sp macro="" textlink="">
      <xdr:nvSpPr>
        <xdr:cNvPr id="5" name="Text Box 4">
          <a:extLst>
            <a:ext uri="{FF2B5EF4-FFF2-40B4-BE49-F238E27FC236}">
              <a16:creationId xmlns:a16="http://schemas.microsoft.com/office/drawing/2014/main" id="{00000000-0008-0000-0900-000005000000}"/>
            </a:ext>
          </a:extLst>
        </xdr:cNvPr>
        <xdr:cNvSpPr txBox="1">
          <a:spLocks noChangeArrowheads="1"/>
        </xdr:cNvSpPr>
      </xdr:nvSpPr>
      <xdr:spPr bwMode="auto">
        <a:xfrm>
          <a:off x="2790825" y="658437"/>
          <a:ext cx="0" cy="2466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10737</xdr:rowOff>
    </xdr:from>
    <xdr:to>
      <xdr:col>1</xdr:col>
      <xdr:colOff>0</xdr:colOff>
      <xdr:row>2</xdr:row>
      <xdr:rowOff>257366</xdr:rowOff>
    </xdr:to>
    <xdr:sp macro="" textlink="">
      <xdr:nvSpPr>
        <xdr:cNvPr id="6" name="Text Box 5">
          <a:extLst>
            <a:ext uri="{FF2B5EF4-FFF2-40B4-BE49-F238E27FC236}">
              <a16:creationId xmlns:a16="http://schemas.microsoft.com/office/drawing/2014/main" id="{00000000-0008-0000-0900-000006000000}"/>
            </a:ext>
          </a:extLst>
        </xdr:cNvPr>
        <xdr:cNvSpPr txBox="1">
          <a:spLocks noChangeArrowheads="1"/>
        </xdr:cNvSpPr>
      </xdr:nvSpPr>
      <xdr:spPr bwMode="auto">
        <a:xfrm>
          <a:off x="2790825" y="658437"/>
          <a:ext cx="0" cy="2466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10737</xdr:rowOff>
    </xdr:from>
    <xdr:to>
      <xdr:col>1</xdr:col>
      <xdr:colOff>0</xdr:colOff>
      <xdr:row>2</xdr:row>
      <xdr:rowOff>257366</xdr:rowOff>
    </xdr:to>
    <xdr:sp macro="" textlink="">
      <xdr:nvSpPr>
        <xdr:cNvPr id="7" name="Text Box 6">
          <a:extLst>
            <a:ext uri="{FF2B5EF4-FFF2-40B4-BE49-F238E27FC236}">
              <a16:creationId xmlns:a16="http://schemas.microsoft.com/office/drawing/2014/main" id="{00000000-0008-0000-0900-000007000000}"/>
            </a:ext>
          </a:extLst>
        </xdr:cNvPr>
        <xdr:cNvSpPr txBox="1">
          <a:spLocks noChangeArrowheads="1"/>
        </xdr:cNvSpPr>
      </xdr:nvSpPr>
      <xdr:spPr bwMode="auto">
        <a:xfrm>
          <a:off x="2790825" y="658437"/>
          <a:ext cx="0" cy="2466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10737</xdr:rowOff>
    </xdr:from>
    <xdr:to>
      <xdr:col>1</xdr:col>
      <xdr:colOff>0</xdr:colOff>
      <xdr:row>2</xdr:row>
      <xdr:rowOff>257366</xdr:rowOff>
    </xdr:to>
    <xdr:sp macro="" textlink="">
      <xdr:nvSpPr>
        <xdr:cNvPr id="8" name="Text Box 7">
          <a:extLst>
            <a:ext uri="{FF2B5EF4-FFF2-40B4-BE49-F238E27FC236}">
              <a16:creationId xmlns:a16="http://schemas.microsoft.com/office/drawing/2014/main" id="{00000000-0008-0000-0900-000008000000}"/>
            </a:ext>
          </a:extLst>
        </xdr:cNvPr>
        <xdr:cNvSpPr txBox="1">
          <a:spLocks noChangeArrowheads="1"/>
        </xdr:cNvSpPr>
      </xdr:nvSpPr>
      <xdr:spPr bwMode="auto">
        <a:xfrm>
          <a:off x="2790825" y="658437"/>
          <a:ext cx="0" cy="2466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10737</xdr:rowOff>
    </xdr:from>
    <xdr:to>
      <xdr:col>1</xdr:col>
      <xdr:colOff>0</xdr:colOff>
      <xdr:row>2</xdr:row>
      <xdr:rowOff>257366</xdr:rowOff>
    </xdr:to>
    <xdr:sp macro="" textlink="">
      <xdr:nvSpPr>
        <xdr:cNvPr id="9" name="Text Box 8">
          <a:extLst>
            <a:ext uri="{FF2B5EF4-FFF2-40B4-BE49-F238E27FC236}">
              <a16:creationId xmlns:a16="http://schemas.microsoft.com/office/drawing/2014/main" id="{00000000-0008-0000-0900-000009000000}"/>
            </a:ext>
          </a:extLst>
        </xdr:cNvPr>
        <xdr:cNvSpPr txBox="1">
          <a:spLocks noChangeArrowheads="1"/>
        </xdr:cNvSpPr>
      </xdr:nvSpPr>
      <xdr:spPr bwMode="auto">
        <a:xfrm>
          <a:off x="2790825" y="658437"/>
          <a:ext cx="0" cy="2466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10737</xdr:rowOff>
    </xdr:from>
    <xdr:to>
      <xdr:col>1</xdr:col>
      <xdr:colOff>0</xdr:colOff>
      <xdr:row>2</xdr:row>
      <xdr:rowOff>257366</xdr:rowOff>
    </xdr:to>
    <xdr:sp macro="" textlink="">
      <xdr:nvSpPr>
        <xdr:cNvPr id="10" name="Text Box 9">
          <a:extLst>
            <a:ext uri="{FF2B5EF4-FFF2-40B4-BE49-F238E27FC236}">
              <a16:creationId xmlns:a16="http://schemas.microsoft.com/office/drawing/2014/main" id="{00000000-0008-0000-0900-00000A000000}"/>
            </a:ext>
          </a:extLst>
        </xdr:cNvPr>
        <xdr:cNvSpPr txBox="1">
          <a:spLocks noChangeArrowheads="1"/>
        </xdr:cNvSpPr>
      </xdr:nvSpPr>
      <xdr:spPr bwMode="auto">
        <a:xfrm>
          <a:off x="2790825" y="658437"/>
          <a:ext cx="0" cy="2466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10737</xdr:rowOff>
    </xdr:from>
    <xdr:to>
      <xdr:col>1</xdr:col>
      <xdr:colOff>0</xdr:colOff>
      <xdr:row>2</xdr:row>
      <xdr:rowOff>257366</xdr:rowOff>
    </xdr:to>
    <xdr:sp macro="" textlink="">
      <xdr:nvSpPr>
        <xdr:cNvPr id="11" name="Text Box 10">
          <a:extLst>
            <a:ext uri="{FF2B5EF4-FFF2-40B4-BE49-F238E27FC236}">
              <a16:creationId xmlns:a16="http://schemas.microsoft.com/office/drawing/2014/main" id="{00000000-0008-0000-0900-00000B000000}"/>
            </a:ext>
          </a:extLst>
        </xdr:cNvPr>
        <xdr:cNvSpPr txBox="1">
          <a:spLocks noChangeArrowheads="1"/>
        </xdr:cNvSpPr>
      </xdr:nvSpPr>
      <xdr:spPr bwMode="auto">
        <a:xfrm>
          <a:off x="2790825" y="658437"/>
          <a:ext cx="0" cy="2466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10737</xdr:rowOff>
    </xdr:from>
    <xdr:to>
      <xdr:col>1</xdr:col>
      <xdr:colOff>0</xdr:colOff>
      <xdr:row>2</xdr:row>
      <xdr:rowOff>257366</xdr:rowOff>
    </xdr:to>
    <xdr:sp macro="" textlink="">
      <xdr:nvSpPr>
        <xdr:cNvPr id="12" name="Text Box 11">
          <a:extLst>
            <a:ext uri="{FF2B5EF4-FFF2-40B4-BE49-F238E27FC236}">
              <a16:creationId xmlns:a16="http://schemas.microsoft.com/office/drawing/2014/main" id="{00000000-0008-0000-0900-00000C000000}"/>
            </a:ext>
          </a:extLst>
        </xdr:cNvPr>
        <xdr:cNvSpPr txBox="1">
          <a:spLocks noChangeArrowheads="1"/>
        </xdr:cNvSpPr>
      </xdr:nvSpPr>
      <xdr:spPr bwMode="auto">
        <a:xfrm>
          <a:off x="2790825" y="658437"/>
          <a:ext cx="0" cy="2466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104775</xdr:rowOff>
    </xdr:from>
    <xdr:to>
      <xdr:col>1</xdr:col>
      <xdr:colOff>0</xdr:colOff>
      <xdr:row>4</xdr:row>
      <xdr:rowOff>110950</xdr:rowOff>
    </xdr:to>
    <xdr:sp macro="" textlink="">
      <xdr:nvSpPr>
        <xdr:cNvPr id="13" name="Text Box 1">
          <a:extLst>
            <a:ext uri="{FF2B5EF4-FFF2-40B4-BE49-F238E27FC236}">
              <a16:creationId xmlns:a16="http://schemas.microsoft.com/office/drawing/2014/main" id="{00000000-0008-0000-0900-00000D000000}"/>
            </a:ext>
          </a:extLst>
        </xdr:cNvPr>
        <xdr:cNvSpPr txBox="1">
          <a:spLocks noChangeArrowheads="1"/>
        </xdr:cNvSpPr>
      </xdr:nvSpPr>
      <xdr:spPr bwMode="auto">
        <a:xfrm>
          <a:off x="2790825" y="752475"/>
          <a:ext cx="0" cy="48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10737</xdr:rowOff>
    </xdr:from>
    <xdr:to>
      <xdr:col>1</xdr:col>
      <xdr:colOff>0</xdr:colOff>
      <xdr:row>2</xdr:row>
      <xdr:rowOff>257366</xdr:rowOff>
    </xdr:to>
    <xdr:sp macro="" textlink="">
      <xdr:nvSpPr>
        <xdr:cNvPr id="14" name="Text Box 2">
          <a:extLst>
            <a:ext uri="{FF2B5EF4-FFF2-40B4-BE49-F238E27FC236}">
              <a16:creationId xmlns:a16="http://schemas.microsoft.com/office/drawing/2014/main" id="{00000000-0008-0000-0900-00000E000000}"/>
            </a:ext>
          </a:extLst>
        </xdr:cNvPr>
        <xdr:cNvSpPr txBox="1">
          <a:spLocks noChangeArrowheads="1"/>
        </xdr:cNvSpPr>
      </xdr:nvSpPr>
      <xdr:spPr bwMode="auto">
        <a:xfrm>
          <a:off x="2790825" y="658437"/>
          <a:ext cx="0" cy="2466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10737</xdr:rowOff>
    </xdr:from>
    <xdr:to>
      <xdr:col>1</xdr:col>
      <xdr:colOff>0</xdr:colOff>
      <xdr:row>2</xdr:row>
      <xdr:rowOff>257366</xdr:rowOff>
    </xdr:to>
    <xdr:sp macro="" textlink="">
      <xdr:nvSpPr>
        <xdr:cNvPr id="15" name="Text Box 3">
          <a:extLst>
            <a:ext uri="{FF2B5EF4-FFF2-40B4-BE49-F238E27FC236}">
              <a16:creationId xmlns:a16="http://schemas.microsoft.com/office/drawing/2014/main" id="{00000000-0008-0000-0900-00000F000000}"/>
            </a:ext>
          </a:extLst>
        </xdr:cNvPr>
        <xdr:cNvSpPr txBox="1">
          <a:spLocks noChangeArrowheads="1"/>
        </xdr:cNvSpPr>
      </xdr:nvSpPr>
      <xdr:spPr bwMode="auto">
        <a:xfrm>
          <a:off x="2790825" y="658437"/>
          <a:ext cx="0" cy="2466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10737</xdr:rowOff>
    </xdr:from>
    <xdr:to>
      <xdr:col>1</xdr:col>
      <xdr:colOff>0</xdr:colOff>
      <xdr:row>2</xdr:row>
      <xdr:rowOff>257366</xdr:rowOff>
    </xdr:to>
    <xdr:sp macro="" textlink="">
      <xdr:nvSpPr>
        <xdr:cNvPr id="16" name="Text Box 4">
          <a:extLst>
            <a:ext uri="{FF2B5EF4-FFF2-40B4-BE49-F238E27FC236}">
              <a16:creationId xmlns:a16="http://schemas.microsoft.com/office/drawing/2014/main" id="{00000000-0008-0000-0900-000010000000}"/>
            </a:ext>
          </a:extLst>
        </xdr:cNvPr>
        <xdr:cNvSpPr txBox="1">
          <a:spLocks noChangeArrowheads="1"/>
        </xdr:cNvSpPr>
      </xdr:nvSpPr>
      <xdr:spPr bwMode="auto">
        <a:xfrm>
          <a:off x="2790825" y="658437"/>
          <a:ext cx="0" cy="2466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10737</xdr:rowOff>
    </xdr:from>
    <xdr:to>
      <xdr:col>1</xdr:col>
      <xdr:colOff>0</xdr:colOff>
      <xdr:row>2</xdr:row>
      <xdr:rowOff>257366</xdr:rowOff>
    </xdr:to>
    <xdr:sp macro="" textlink="">
      <xdr:nvSpPr>
        <xdr:cNvPr id="17" name="Text Box 5">
          <a:extLst>
            <a:ext uri="{FF2B5EF4-FFF2-40B4-BE49-F238E27FC236}">
              <a16:creationId xmlns:a16="http://schemas.microsoft.com/office/drawing/2014/main" id="{00000000-0008-0000-0900-000011000000}"/>
            </a:ext>
          </a:extLst>
        </xdr:cNvPr>
        <xdr:cNvSpPr txBox="1">
          <a:spLocks noChangeArrowheads="1"/>
        </xdr:cNvSpPr>
      </xdr:nvSpPr>
      <xdr:spPr bwMode="auto">
        <a:xfrm>
          <a:off x="2790825" y="658437"/>
          <a:ext cx="0" cy="2466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10737</xdr:rowOff>
    </xdr:from>
    <xdr:to>
      <xdr:col>1</xdr:col>
      <xdr:colOff>0</xdr:colOff>
      <xdr:row>2</xdr:row>
      <xdr:rowOff>257366</xdr:rowOff>
    </xdr:to>
    <xdr:sp macro="" textlink="">
      <xdr:nvSpPr>
        <xdr:cNvPr id="18" name="Text Box 6">
          <a:extLst>
            <a:ext uri="{FF2B5EF4-FFF2-40B4-BE49-F238E27FC236}">
              <a16:creationId xmlns:a16="http://schemas.microsoft.com/office/drawing/2014/main" id="{00000000-0008-0000-0900-000012000000}"/>
            </a:ext>
          </a:extLst>
        </xdr:cNvPr>
        <xdr:cNvSpPr txBox="1">
          <a:spLocks noChangeArrowheads="1"/>
        </xdr:cNvSpPr>
      </xdr:nvSpPr>
      <xdr:spPr bwMode="auto">
        <a:xfrm>
          <a:off x="2790825" y="658437"/>
          <a:ext cx="0" cy="2466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10737</xdr:rowOff>
    </xdr:from>
    <xdr:to>
      <xdr:col>1</xdr:col>
      <xdr:colOff>0</xdr:colOff>
      <xdr:row>2</xdr:row>
      <xdr:rowOff>257366</xdr:rowOff>
    </xdr:to>
    <xdr:sp macro="" textlink="">
      <xdr:nvSpPr>
        <xdr:cNvPr id="19" name="Text Box 7">
          <a:extLst>
            <a:ext uri="{FF2B5EF4-FFF2-40B4-BE49-F238E27FC236}">
              <a16:creationId xmlns:a16="http://schemas.microsoft.com/office/drawing/2014/main" id="{00000000-0008-0000-0900-000013000000}"/>
            </a:ext>
          </a:extLst>
        </xdr:cNvPr>
        <xdr:cNvSpPr txBox="1">
          <a:spLocks noChangeArrowheads="1"/>
        </xdr:cNvSpPr>
      </xdr:nvSpPr>
      <xdr:spPr bwMode="auto">
        <a:xfrm>
          <a:off x="2790825" y="658437"/>
          <a:ext cx="0" cy="2466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10737</xdr:rowOff>
    </xdr:from>
    <xdr:to>
      <xdr:col>1</xdr:col>
      <xdr:colOff>0</xdr:colOff>
      <xdr:row>2</xdr:row>
      <xdr:rowOff>257366</xdr:rowOff>
    </xdr:to>
    <xdr:sp macro="" textlink="">
      <xdr:nvSpPr>
        <xdr:cNvPr id="20" name="Text Box 8">
          <a:extLst>
            <a:ext uri="{FF2B5EF4-FFF2-40B4-BE49-F238E27FC236}">
              <a16:creationId xmlns:a16="http://schemas.microsoft.com/office/drawing/2014/main" id="{00000000-0008-0000-0900-000014000000}"/>
            </a:ext>
          </a:extLst>
        </xdr:cNvPr>
        <xdr:cNvSpPr txBox="1">
          <a:spLocks noChangeArrowheads="1"/>
        </xdr:cNvSpPr>
      </xdr:nvSpPr>
      <xdr:spPr bwMode="auto">
        <a:xfrm>
          <a:off x="2790825" y="658437"/>
          <a:ext cx="0" cy="2466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10737</xdr:rowOff>
    </xdr:from>
    <xdr:to>
      <xdr:col>1</xdr:col>
      <xdr:colOff>0</xdr:colOff>
      <xdr:row>2</xdr:row>
      <xdr:rowOff>257366</xdr:rowOff>
    </xdr:to>
    <xdr:sp macro="" textlink="">
      <xdr:nvSpPr>
        <xdr:cNvPr id="21" name="Text Box 9">
          <a:extLst>
            <a:ext uri="{FF2B5EF4-FFF2-40B4-BE49-F238E27FC236}">
              <a16:creationId xmlns:a16="http://schemas.microsoft.com/office/drawing/2014/main" id="{00000000-0008-0000-0900-000015000000}"/>
            </a:ext>
          </a:extLst>
        </xdr:cNvPr>
        <xdr:cNvSpPr txBox="1">
          <a:spLocks noChangeArrowheads="1"/>
        </xdr:cNvSpPr>
      </xdr:nvSpPr>
      <xdr:spPr bwMode="auto">
        <a:xfrm>
          <a:off x="2790825" y="658437"/>
          <a:ext cx="0" cy="2466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10737</xdr:rowOff>
    </xdr:from>
    <xdr:to>
      <xdr:col>1</xdr:col>
      <xdr:colOff>0</xdr:colOff>
      <xdr:row>2</xdr:row>
      <xdr:rowOff>257366</xdr:rowOff>
    </xdr:to>
    <xdr:sp macro="" textlink="">
      <xdr:nvSpPr>
        <xdr:cNvPr id="22" name="Text Box 10">
          <a:extLst>
            <a:ext uri="{FF2B5EF4-FFF2-40B4-BE49-F238E27FC236}">
              <a16:creationId xmlns:a16="http://schemas.microsoft.com/office/drawing/2014/main" id="{00000000-0008-0000-0900-000016000000}"/>
            </a:ext>
          </a:extLst>
        </xdr:cNvPr>
        <xdr:cNvSpPr txBox="1">
          <a:spLocks noChangeArrowheads="1"/>
        </xdr:cNvSpPr>
      </xdr:nvSpPr>
      <xdr:spPr bwMode="auto">
        <a:xfrm>
          <a:off x="2790825" y="658437"/>
          <a:ext cx="0" cy="2466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10737</xdr:rowOff>
    </xdr:from>
    <xdr:to>
      <xdr:col>1</xdr:col>
      <xdr:colOff>0</xdr:colOff>
      <xdr:row>2</xdr:row>
      <xdr:rowOff>257366</xdr:rowOff>
    </xdr:to>
    <xdr:sp macro="" textlink="">
      <xdr:nvSpPr>
        <xdr:cNvPr id="23" name="Text Box 11">
          <a:extLst>
            <a:ext uri="{FF2B5EF4-FFF2-40B4-BE49-F238E27FC236}">
              <a16:creationId xmlns:a16="http://schemas.microsoft.com/office/drawing/2014/main" id="{00000000-0008-0000-0900-000017000000}"/>
            </a:ext>
          </a:extLst>
        </xdr:cNvPr>
        <xdr:cNvSpPr txBox="1">
          <a:spLocks noChangeArrowheads="1"/>
        </xdr:cNvSpPr>
      </xdr:nvSpPr>
      <xdr:spPr bwMode="auto">
        <a:xfrm>
          <a:off x="2790825" y="658437"/>
          <a:ext cx="0" cy="2466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2</xdr:row>
      <xdr:rowOff>0</xdr:rowOff>
    </xdr:from>
    <xdr:to>
      <xdr:col>8</xdr:col>
      <xdr:colOff>0</xdr:colOff>
      <xdr:row>2</xdr:row>
      <xdr:rowOff>0</xdr:rowOff>
    </xdr:to>
    <xdr:sp macro="" textlink="">
      <xdr:nvSpPr>
        <xdr:cNvPr id="24" name="Text Box 1">
          <a:extLst>
            <a:ext uri="{FF2B5EF4-FFF2-40B4-BE49-F238E27FC236}">
              <a16:creationId xmlns:a16="http://schemas.microsoft.com/office/drawing/2014/main" id="{00000000-0008-0000-0900-000018000000}"/>
            </a:ext>
          </a:extLst>
        </xdr:cNvPr>
        <xdr:cNvSpPr txBox="1">
          <a:spLocks noChangeArrowheads="1"/>
        </xdr:cNvSpPr>
      </xdr:nvSpPr>
      <xdr:spPr bwMode="auto">
        <a:xfrm>
          <a:off x="76866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lnSpc>
              <a:spcPts val="1200"/>
            </a:lnSpc>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2</xdr:row>
      <xdr:rowOff>0</xdr:rowOff>
    </xdr:from>
    <xdr:to>
      <xdr:col>8</xdr:col>
      <xdr:colOff>0</xdr:colOff>
      <xdr:row>2</xdr:row>
      <xdr:rowOff>0</xdr:rowOff>
    </xdr:to>
    <xdr:sp macro="" textlink="">
      <xdr:nvSpPr>
        <xdr:cNvPr id="25" name="Text Box 2">
          <a:extLst>
            <a:ext uri="{FF2B5EF4-FFF2-40B4-BE49-F238E27FC236}">
              <a16:creationId xmlns:a16="http://schemas.microsoft.com/office/drawing/2014/main" id="{00000000-0008-0000-0900-000019000000}"/>
            </a:ext>
          </a:extLst>
        </xdr:cNvPr>
        <xdr:cNvSpPr txBox="1">
          <a:spLocks noChangeArrowheads="1"/>
        </xdr:cNvSpPr>
      </xdr:nvSpPr>
      <xdr:spPr bwMode="auto">
        <a:xfrm>
          <a:off x="76866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2</xdr:row>
      <xdr:rowOff>0</xdr:rowOff>
    </xdr:from>
    <xdr:to>
      <xdr:col>8</xdr:col>
      <xdr:colOff>0</xdr:colOff>
      <xdr:row>2</xdr:row>
      <xdr:rowOff>0</xdr:rowOff>
    </xdr:to>
    <xdr:sp macro="" textlink="">
      <xdr:nvSpPr>
        <xdr:cNvPr id="26" name="Text Box 3">
          <a:extLst>
            <a:ext uri="{FF2B5EF4-FFF2-40B4-BE49-F238E27FC236}">
              <a16:creationId xmlns:a16="http://schemas.microsoft.com/office/drawing/2014/main" id="{00000000-0008-0000-0900-00001A000000}"/>
            </a:ext>
          </a:extLst>
        </xdr:cNvPr>
        <xdr:cNvSpPr txBox="1">
          <a:spLocks noChangeArrowheads="1"/>
        </xdr:cNvSpPr>
      </xdr:nvSpPr>
      <xdr:spPr bwMode="auto">
        <a:xfrm>
          <a:off x="76866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2</xdr:row>
      <xdr:rowOff>0</xdr:rowOff>
    </xdr:from>
    <xdr:to>
      <xdr:col>8</xdr:col>
      <xdr:colOff>0</xdr:colOff>
      <xdr:row>2</xdr:row>
      <xdr:rowOff>0</xdr:rowOff>
    </xdr:to>
    <xdr:sp macro="" textlink="">
      <xdr:nvSpPr>
        <xdr:cNvPr id="27" name="Text Box 4">
          <a:extLst>
            <a:ext uri="{FF2B5EF4-FFF2-40B4-BE49-F238E27FC236}">
              <a16:creationId xmlns:a16="http://schemas.microsoft.com/office/drawing/2014/main" id="{00000000-0008-0000-0900-00001B000000}"/>
            </a:ext>
          </a:extLst>
        </xdr:cNvPr>
        <xdr:cNvSpPr txBox="1">
          <a:spLocks noChangeArrowheads="1"/>
        </xdr:cNvSpPr>
      </xdr:nvSpPr>
      <xdr:spPr bwMode="auto">
        <a:xfrm>
          <a:off x="76866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2</xdr:row>
      <xdr:rowOff>0</xdr:rowOff>
    </xdr:from>
    <xdr:to>
      <xdr:col>8</xdr:col>
      <xdr:colOff>0</xdr:colOff>
      <xdr:row>2</xdr:row>
      <xdr:rowOff>0</xdr:rowOff>
    </xdr:to>
    <xdr:sp macro="" textlink="">
      <xdr:nvSpPr>
        <xdr:cNvPr id="28" name="Text Box 5">
          <a:extLst>
            <a:ext uri="{FF2B5EF4-FFF2-40B4-BE49-F238E27FC236}">
              <a16:creationId xmlns:a16="http://schemas.microsoft.com/office/drawing/2014/main" id="{00000000-0008-0000-0900-00001C000000}"/>
            </a:ext>
          </a:extLst>
        </xdr:cNvPr>
        <xdr:cNvSpPr txBox="1">
          <a:spLocks noChangeArrowheads="1"/>
        </xdr:cNvSpPr>
      </xdr:nvSpPr>
      <xdr:spPr bwMode="auto">
        <a:xfrm>
          <a:off x="76866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2</xdr:row>
      <xdr:rowOff>0</xdr:rowOff>
    </xdr:from>
    <xdr:to>
      <xdr:col>8</xdr:col>
      <xdr:colOff>0</xdr:colOff>
      <xdr:row>2</xdr:row>
      <xdr:rowOff>0</xdr:rowOff>
    </xdr:to>
    <xdr:sp macro="" textlink="">
      <xdr:nvSpPr>
        <xdr:cNvPr id="29" name="Text Box 6">
          <a:extLst>
            <a:ext uri="{FF2B5EF4-FFF2-40B4-BE49-F238E27FC236}">
              <a16:creationId xmlns:a16="http://schemas.microsoft.com/office/drawing/2014/main" id="{00000000-0008-0000-0900-00001D000000}"/>
            </a:ext>
          </a:extLst>
        </xdr:cNvPr>
        <xdr:cNvSpPr txBox="1">
          <a:spLocks noChangeArrowheads="1"/>
        </xdr:cNvSpPr>
      </xdr:nvSpPr>
      <xdr:spPr bwMode="auto">
        <a:xfrm>
          <a:off x="76866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2</xdr:row>
      <xdr:rowOff>0</xdr:rowOff>
    </xdr:from>
    <xdr:to>
      <xdr:col>8</xdr:col>
      <xdr:colOff>0</xdr:colOff>
      <xdr:row>2</xdr:row>
      <xdr:rowOff>0</xdr:rowOff>
    </xdr:to>
    <xdr:sp macro="" textlink="">
      <xdr:nvSpPr>
        <xdr:cNvPr id="30" name="Text Box 7">
          <a:extLst>
            <a:ext uri="{FF2B5EF4-FFF2-40B4-BE49-F238E27FC236}">
              <a16:creationId xmlns:a16="http://schemas.microsoft.com/office/drawing/2014/main" id="{00000000-0008-0000-0900-00001E000000}"/>
            </a:ext>
          </a:extLst>
        </xdr:cNvPr>
        <xdr:cNvSpPr txBox="1">
          <a:spLocks noChangeArrowheads="1"/>
        </xdr:cNvSpPr>
      </xdr:nvSpPr>
      <xdr:spPr bwMode="auto">
        <a:xfrm>
          <a:off x="76866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2</xdr:row>
      <xdr:rowOff>0</xdr:rowOff>
    </xdr:from>
    <xdr:to>
      <xdr:col>8</xdr:col>
      <xdr:colOff>0</xdr:colOff>
      <xdr:row>2</xdr:row>
      <xdr:rowOff>0</xdr:rowOff>
    </xdr:to>
    <xdr:sp macro="" textlink="">
      <xdr:nvSpPr>
        <xdr:cNvPr id="31" name="Text Box 9">
          <a:extLst>
            <a:ext uri="{FF2B5EF4-FFF2-40B4-BE49-F238E27FC236}">
              <a16:creationId xmlns:a16="http://schemas.microsoft.com/office/drawing/2014/main" id="{00000000-0008-0000-0900-00001F000000}"/>
            </a:ext>
          </a:extLst>
        </xdr:cNvPr>
        <xdr:cNvSpPr txBox="1">
          <a:spLocks noChangeArrowheads="1"/>
        </xdr:cNvSpPr>
      </xdr:nvSpPr>
      <xdr:spPr bwMode="auto">
        <a:xfrm>
          <a:off x="76866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2</xdr:row>
      <xdr:rowOff>0</xdr:rowOff>
    </xdr:from>
    <xdr:to>
      <xdr:col>8</xdr:col>
      <xdr:colOff>0</xdr:colOff>
      <xdr:row>2</xdr:row>
      <xdr:rowOff>0</xdr:rowOff>
    </xdr:to>
    <xdr:sp macro="" textlink="">
      <xdr:nvSpPr>
        <xdr:cNvPr id="32" name="Text Box 10">
          <a:extLst>
            <a:ext uri="{FF2B5EF4-FFF2-40B4-BE49-F238E27FC236}">
              <a16:creationId xmlns:a16="http://schemas.microsoft.com/office/drawing/2014/main" id="{00000000-0008-0000-0900-000020000000}"/>
            </a:ext>
          </a:extLst>
        </xdr:cNvPr>
        <xdr:cNvSpPr txBox="1">
          <a:spLocks noChangeArrowheads="1"/>
        </xdr:cNvSpPr>
      </xdr:nvSpPr>
      <xdr:spPr bwMode="auto">
        <a:xfrm>
          <a:off x="76866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33" name="Text Box 1">
          <a:extLst>
            <a:ext uri="{FF2B5EF4-FFF2-40B4-BE49-F238E27FC236}">
              <a16:creationId xmlns:a16="http://schemas.microsoft.com/office/drawing/2014/main" id="{00000000-0008-0000-0900-000021000000}"/>
            </a:ext>
          </a:extLst>
        </xdr:cNvPr>
        <xdr:cNvSpPr txBox="1">
          <a:spLocks noChangeArrowheads="1"/>
        </xdr:cNvSpPr>
      </xdr:nvSpPr>
      <xdr:spPr bwMode="auto">
        <a:xfrm>
          <a:off x="279082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lnSpc>
              <a:spcPts val="1200"/>
            </a:lnSpc>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34" name="Text Box 2">
          <a:extLst>
            <a:ext uri="{FF2B5EF4-FFF2-40B4-BE49-F238E27FC236}">
              <a16:creationId xmlns:a16="http://schemas.microsoft.com/office/drawing/2014/main" id="{00000000-0008-0000-0900-000022000000}"/>
            </a:ext>
          </a:extLst>
        </xdr:cNvPr>
        <xdr:cNvSpPr txBox="1">
          <a:spLocks noChangeArrowheads="1"/>
        </xdr:cNvSpPr>
      </xdr:nvSpPr>
      <xdr:spPr bwMode="auto">
        <a:xfrm>
          <a:off x="279082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35" name="Text Box 3">
          <a:extLst>
            <a:ext uri="{FF2B5EF4-FFF2-40B4-BE49-F238E27FC236}">
              <a16:creationId xmlns:a16="http://schemas.microsoft.com/office/drawing/2014/main" id="{00000000-0008-0000-0900-000023000000}"/>
            </a:ext>
          </a:extLst>
        </xdr:cNvPr>
        <xdr:cNvSpPr txBox="1">
          <a:spLocks noChangeArrowheads="1"/>
        </xdr:cNvSpPr>
      </xdr:nvSpPr>
      <xdr:spPr bwMode="auto">
        <a:xfrm>
          <a:off x="279082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36" name="Text Box 4">
          <a:extLst>
            <a:ext uri="{FF2B5EF4-FFF2-40B4-BE49-F238E27FC236}">
              <a16:creationId xmlns:a16="http://schemas.microsoft.com/office/drawing/2014/main" id="{00000000-0008-0000-0900-000024000000}"/>
            </a:ext>
          </a:extLst>
        </xdr:cNvPr>
        <xdr:cNvSpPr txBox="1">
          <a:spLocks noChangeArrowheads="1"/>
        </xdr:cNvSpPr>
      </xdr:nvSpPr>
      <xdr:spPr bwMode="auto">
        <a:xfrm>
          <a:off x="279082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37" name="Text Box 5">
          <a:extLst>
            <a:ext uri="{FF2B5EF4-FFF2-40B4-BE49-F238E27FC236}">
              <a16:creationId xmlns:a16="http://schemas.microsoft.com/office/drawing/2014/main" id="{00000000-0008-0000-0900-000025000000}"/>
            </a:ext>
          </a:extLst>
        </xdr:cNvPr>
        <xdr:cNvSpPr txBox="1">
          <a:spLocks noChangeArrowheads="1"/>
        </xdr:cNvSpPr>
      </xdr:nvSpPr>
      <xdr:spPr bwMode="auto">
        <a:xfrm>
          <a:off x="279082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38" name="Text Box 6">
          <a:extLst>
            <a:ext uri="{FF2B5EF4-FFF2-40B4-BE49-F238E27FC236}">
              <a16:creationId xmlns:a16="http://schemas.microsoft.com/office/drawing/2014/main" id="{00000000-0008-0000-0900-000026000000}"/>
            </a:ext>
          </a:extLst>
        </xdr:cNvPr>
        <xdr:cNvSpPr txBox="1">
          <a:spLocks noChangeArrowheads="1"/>
        </xdr:cNvSpPr>
      </xdr:nvSpPr>
      <xdr:spPr bwMode="auto">
        <a:xfrm>
          <a:off x="279082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39" name="Text Box 7">
          <a:extLst>
            <a:ext uri="{FF2B5EF4-FFF2-40B4-BE49-F238E27FC236}">
              <a16:creationId xmlns:a16="http://schemas.microsoft.com/office/drawing/2014/main" id="{00000000-0008-0000-0900-000027000000}"/>
            </a:ext>
          </a:extLst>
        </xdr:cNvPr>
        <xdr:cNvSpPr txBox="1">
          <a:spLocks noChangeArrowheads="1"/>
        </xdr:cNvSpPr>
      </xdr:nvSpPr>
      <xdr:spPr bwMode="auto">
        <a:xfrm>
          <a:off x="279082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40" name="Text Box 9">
          <a:extLst>
            <a:ext uri="{FF2B5EF4-FFF2-40B4-BE49-F238E27FC236}">
              <a16:creationId xmlns:a16="http://schemas.microsoft.com/office/drawing/2014/main" id="{00000000-0008-0000-0900-000028000000}"/>
            </a:ext>
          </a:extLst>
        </xdr:cNvPr>
        <xdr:cNvSpPr txBox="1">
          <a:spLocks noChangeArrowheads="1"/>
        </xdr:cNvSpPr>
      </xdr:nvSpPr>
      <xdr:spPr bwMode="auto">
        <a:xfrm>
          <a:off x="279082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41" name="Text Box 10">
          <a:extLst>
            <a:ext uri="{FF2B5EF4-FFF2-40B4-BE49-F238E27FC236}">
              <a16:creationId xmlns:a16="http://schemas.microsoft.com/office/drawing/2014/main" id="{00000000-0008-0000-0900-000029000000}"/>
            </a:ext>
          </a:extLst>
        </xdr:cNvPr>
        <xdr:cNvSpPr txBox="1">
          <a:spLocks noChangeArrowheads="1"/>
        </xdr:cNvSpPr>
      </xdr:nvSpPr>
      <xdr:spPr bwMode="auto">
        <a:xfrm>
          <a:off x="279082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42" name="Text Box 1">
          <a:extLst>
            <a:ext uri="{FF2B5EF4-FFF2-40B4-BE49-F238E27FC236}">
              <a16:creationId xmlns:a16="http://schemas.microsoft.com/office/drawing/2014/main" id="{00000000-0008-0000-0900-00002A000000}"/>
            </a:ext>
          </a:extLst>
        </xdr:cNvPr>
        <xdr:cNvSpPr txBox="1">
          <a:spLocks noChangeArrowheads="1"/>
        </xdr:cNvSpPr>
      </xdr:nvSpPr>
      <xdr:spPr bwMode="auto">
        <a:xfrm>
          <a:off x="279082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lnSpc>
              <a:spcPts val="1200"/>
            </a:lnSpc>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43" name="Text Box 2">
          <a:extLst>
            <a:ext uri="{FF2B5EF4-FFF2-40B4-BE49-F238E27FC236}">
              <a16:creationId xmlns:a16="http://schemas.microsoft.com/office/drawing/2014/main" id="{00000000-0008-0000-0900-00002B000000}"/>
            </a:ext>
          </a:extLst>
        </xdr:cNvPr>
        <xdr:cNvSpPr txBox="1">
          <a:spLocks noChangeArrowheads="1"/>
        </xdr:cNvSpPr>
      </xdr:nvSpPr>
      <xdr:spPr bwMode="auto">
        <a:xfrm>
          <a:off x="279082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44" name="Text Box 3">
          <a:extLst>
            <a:ext uri="{FF2B5EF4-FFF2-40B4-BE49-F238E27FC236}">
              <a16:creationId xmlns:a16="http://schemas.microsoft.com/office/drawing/2014/main" id="{00000000-0008-0000-0900-00002C000000}"/>
            </a:ext>
          </a:extLst>
        </xdr:cNvPr>
        <xdr:cNvSpPr txBox="1">
          <a:spLocks noChangeArrowheads="1"/>
        </xdr:cNvSpPr>
      </xdr:nvSpPr>
      <xdr:spPr bwMode="auto">
        <a:xfrm>
          <a:off x="279082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45" name="Text Box 4">
          <a:extLst>
            <a:ext uri="{FF2B5EF4-FFF2-40B4-BE49-F238E27FC236}">
              <a16:creationId xmlns:a16="http://schemas.microsoft.com/office/drawing/2014/main" id="{00000000-0008-0000-0900-00002D000000}"/>
            </a:ext>
          </a:extLst>
        </xdr:cNvPr>
        <xdr:cNvSpPr txBox="1">
          <a:spLocks noChangeArrowheads="1"/>
        </xdr:cNvSpPr>
      </xdr:nvSpPr>
      <xdr:spPr bwMode="auto">
        <a:xfrm>
          <a:off x="279082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46" name="Text Box 5">
          <a:extLst>
            <a:ext uri="{FF2B5EF4-FFF2-40B4-BE49-F238E27FC236}">
              <a16:creationId xmlns:a16="http://schemas.microsoft.com/office/drawing/2014/main" id="{00000000-0008-0000-0900-00002E000000}"/>
            </a:ext>
          </a:extLst>
        </xdr:cNvPr>
        <xdr:cNvSpPr txBox="1">
          <a:spLocks noChangeArrowheads="1"/>
        </xdr:cNvSpPr>
      </xdr:nvSpPr>
      <xdr:spPr bwMode="auto">
        <a:xfrm>
          <a:off x="279082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47" name="Text Box 6">
          <a:extLst>
            <a:ext uri="{FF2B5EF4-FFF2-40B4-BE49-F238E27FC236}">
              <a16:creationId xmlns:a16="http://schemas.microsoft.com/office/drawing/2014/main" id="{00000000-0008-0000-0900-00002F000000}"/>
            </a:ext>
          </a:extLst>
        </xdr:cNvPr>
        <xdr:cNvSpPr txBox="1">
          <a:spLocks noChangeArrowheads="1"/>
        </xdr:cNvSpPr>
      </xdr:nvSpPr>
      <xdr:spPr bwMode="auto">
        <a:xfrm>
          <a:off x="279082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48" name="Text Box 7">
          <a:extLst>
            <a:ext uri="{FF2B5EF4-FFF2-40B4-BE49-F238E27FC236}">
              <a16:creationId xmlns:a16="http://schemas.microsoft.com/office/drawing/2014/main" id="{00000000-0008-0000-0900-000030000000}"/>
            </a:ext>
          </a:extLst>
        </xdr:cNvPr>
        <xdr:cNvSpPr txBox="1">
          <a:spLocks noChangeArrowheads="1"/>
        </xdr:cNvSpPr>
      </xdr:nvSpPr>
      <xdr:spPr bwMode="auto">
        <a:xfrm>
          <a:off x="279082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49" name="Text Box 9">
          <a:extLst>
            <a:ext uri="{FF2B5EF4-FFF2-40B4-BE49-F238E27FC236}">
              <a16:creationId xmlns:a16="http://schemas.microsoft.com/office/drawing/2014/main" id="{00000000-0008-0000-0900-000031000000}"/>
            </a:ext>
          </a:extLst>
        </xdr:cNvPr>
        <xdr:cNvSpPr txBox="1">
          <a:spLocks noChangeArrowheads="1"/>
        </xdr:cNvSpPr>
      </xdr:nvSpPr>
      <xdr:spPr bwMode="auto">
        <a:xfrm>
          <a:off x="279082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2</xdr:row>
      <xdr:rowOff>0</xdr:rowOff>
    </xdr:from>
    <xdr:to>
      <xdr:col>1</xdr:col>
      <xdr:colOff>0</xdr:colOff>
      <xdr:row>2</xdr:row>
      <xdr:rowOff>0</xdr:rowOff>
    </xdr:to>
    <xdr:sp macro="" textlink="">
      <xdr:nvSpPr>
        <xdr:cNvPr id="50" name="Text Box 10">
          <a:extLst>
            <a:ext uri="{FF2B5EF4-FFF2-40B4-BE49-F238E27FC236}">
              <a16:creationId xmlns:a16="http://schemas.microsoft.com/office/drawing/2014/main" id="{00000000-0008-0000-0900-000032000000}"/>
            </a:ext>
          </a:extLst>
        </xdr:cNvPr>
        <xdr:cNvSpPr txBox="1">
          <a:spLocks noChangeArrowheads="1"/>
        </xdr:cNvSpPr>
      </xdr:nvSpPr>
      <xdr:spPr bwMode="auto">
        <a:xfrm>
          <a:off x="279082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2</xdr:row>
      <xdr:rowOff>0</xdr:rowOff>
    </xdr:from>
    <xdr:to>
      <xdr:col>8</xdr:col>
      <xdr:colOff>0</xdr:colOff>
      <xdr:row>2</xdr:row>
      <xdr:rowOff>0</xdr:rowOff>
    </xdr:to>
    <xdr:sp macro="" textlink="">
      <xdr:nvSpPr>
        <xdr:cNvPr id="51" name="Text Box 1">
          <a:extLst>
            <a:ext uri="{FF2B5EF4-FFF2-40B4-BE49-F238E27FC236}">
              <a16:creationId xmlns:a16="http://schemas.microsoft.com/office/drawing/2014/main" id="{00000000-0008-0000-0900-000033000000}"/>
            </a:ext>
          </a:extLst>
        </xdr:cNvPr>
        <xdr:cNvSpPr txBox="1">
          <a:spLocks noChangeArrowheads="1"/>
        </xdr:cNvSpPr>
      </xdr:nvSpPr>
      <xdr:spPr bwMode="auto">
        <a:xfrm>
          <a:off x="76866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lnSpc>
              <a:spcPts val="1200"/>
            </a:lnSpc>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2</xdr:row>
      <xdr:rowOff>0</xdr:rowOff>
    </xdr:from>
    <xdr:to>
      <xdr:col>8</xdr:col>
      <xdr:colOff>0</xdr:colOff>
      <xdr:row>2</xdr:row>
      <xdr:rowOff>0</xdr:rowOff>
    </xdr:to>
    <xdr:sp macro="" textlink="">
      <xdr:nvSpPr>
        <xdr:cNvPr id="52" name="Text Box 2">
          <a:extLst>
            <a:ext uri="{FF2B5EF4-FFF2-40B4-BE49-F238E27FC236}">
              <a16:creationId xmlns:a16="http://schemas.microsoft.com/office/drawing/2014/main" id="{00000000-0008-0000-0900-000034000000}"/>
            </a:ext>
          </a:extLst>
        </xdr:cNvPr>
        <xdr:cNvSpPr txBox="1">
          <a:spLocks noChangeArrowheads="1"/>
        </xdr:cNvSpPr>
      </xdr:nvSpPr>
      <xdr:spPr bwMode="auto">
        <a:xfrm>
          <a:off x="76866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2</xdr:row>
      <xdr:rowOff>0</xdr:rowOff>
    </xdr:from>
    <xdr:to>
      <xdr:col>8</xdr:col>
      <xdr:colOff>0</xdr:colOff>
      <xdr:row>2</xdr:row>
      <xdr:rowOff>0</xdr:rowOff>
    </xdr:to>
    <xdr:sp macro="" textlink="">
      <xdr:nvSpPr>
        <xdr:cNvPr id="53" name="Text Box 3">
          <a:extLst>
            <a:ext uri="{FF2B5EF4-FFF2-40B4-BE49-F238E27FC236}">
              <a16:creationId xmlns:a16="http://schemas.microsoft.com/office/drawing/2014/main" id="{00000000-0008-0000-0900-000035000000}"/>
            </a:ext>
          </a:extLst>
        </xdr:cNvPr>
        <xdr:cNvSpPr txBox="1">
          <a:spLocks noChangeArrowheads="1"/>
        </xdr:cNvSpPr>
      </xdr:nvSpPr>
      <xdr:spPr bwMode="auto">
        <a:xfrm>
          <a:off x="76866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2</xdr:row>
      <xdr:rowOff>0</xdr:rowOff>
    </xdr:from>
    <xdr:to>
      <xdr:col>8</xdr:col>
      <xdr:colOff>0</xdr:colOff>
      <xdr:row>2</xdr:row>
      <xdr:rowOff>0</xdr:rowOff>
    </xdr:to>
    <xdr:sp macro="" textlink="">
      <xdr:nvSpPr>
        <xdr:cNvPr id="54" name="Text Box 4">
          <a:extLst>
            <a:ext uri="{FF2B5EF4-FFF2-40B4-BE49-F238E27FC236}">
              <a16:creationId xmlns:a16="http://schemas.microsoft.com/office/drawing/2014/main" id="{00000000-0008-0000-0900-000036000000}"/>
            </a:ext>
          </a:extLst>
        </xdr:cNvPr>
        <xdr:cNvSpPr txBox="1">
          <a:spLocks noChangeArrowheads="1"/>
        </xdr:cNvSpPr>
      </xdr:nvSpPr>
      <xdr:spPr bwMode="auto">
        <a:xfrm>
          <a:off x="76866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2</xdr:row>
      <xdr:rowOff>0</xdr:rowOff>
    </xdr:from>
    <xdr:to>
      <xdr:col>8</xdr:col>
      <xdr:colOff>0</xdr:colOff>
      <xdr:row>2</xdr:row>
      <xdr:rowOff>0</xdr:rowOff>
    </xdr:to>
    <xdr:sp macro="" textlink="">
      <xdr:nvSpPr>
        <xdr:cNvPr id="55" name="Text Box 5">
          <a:extLst>
            <a:ext uri="{FF2B5EF4-FFF2-40B4-BE49-F238E27FC236}">
              <a16:creationId xmlns:a16="http://schemas.microsoft.com/office/drawing/2014/main" id="{00000000-0008-0000-0900-000037000000}"/>
            </a:ext>
          </a:extLst>
        </xdr:cNvPr>
        <xdr:cNvSpPr txBox="1">
          <a:spLocks noChangeArrowheads="1"/>
        </xdr:cNvSpPr>
      </xdr:nvSpPr>
      <xdr:spPr bwMode="auto">
        <a:xfrm>
          <a:off x="76866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2</xdr:row>
      <xdr:rowOff>0</xdr:rowOff>
    </xdr:from>
    <xdr:to>
      <xdr:col>8</xdr:col>
      <xdr:colOff>0</xdr:colOff>
      <xdr:row>2</xdr:row>
      <xdr:rowOff>0</xdr:rowOff>
    </xdr:to>
    <xdr:sp macro="" textlink="">
      <xdr:nvSpPr>
        <xdr:cNvPr id="56" name="Text Box 6">
          <a:extLst>
            <a:ext uri="{FF2B5EF4-FFF2-40B4-BE49-F238E27FC236}">
              <a16:creationId xmlns:a16="http://schemas.microsoft.com/office/drawing/2014/main" id="{00000000-0008-0000-0900-000038000000}"/>
            </a:ext>
          </a:extLst>
        </xdr:cNvPr>
        <xdr:cNvSpPr txBox="1">
          <a:spLocks noChangeArrowheads="1"/>
        </xdr:cNvSpPr>
      </xdr:nvSpPr>
      <xdr:spPr bwMode="auto">
        <a:xfrm>
          <a:off x="76866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2</xdr:row>
      <xdr:rowOff>0</xdr:rowOff>
    </xdr:from>
    <xdr:to>
      <xdr:col>8</xdr:col>
      <xdr:colOff>0</xdr:colOff>
      <xdr:row>2</xdr:row>
      <xdr:rowOff>0</xdr:rowOff>
    </xdr:to>
    <xdr:sp macro="" textlink="">
      <xdr:nvSpPr>
        <xdr:cNvPr id="57" name="Text Box 7">
          <a:extLst>
            <a:ext uri="{FF2B5EF4-FFF2-40B4-BE49-F238E27FC236}">
              <a16:creationId xmlns:a16="http://schemas.microsoft.com/office/drawing/2014/main" id="{00000000-0008-0000-0900-000039000000}"/>
            </a:ext>
          </a:extLst>
        </xdr:cNvPr>
        <xdr:cNvSpPr txBox="1">
          <a:spLocks noChangeArrowheads="1"/>
        </xdr:cNvSpPr>
      </xdr:nvSpPr>
      <xdr:spPr bwMode="auto">
        <a:xfrm>
          <a:off x="76866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2</xdr:row>
      <xdr:rowOff>0</xdr:rowOff>
    </xdr:from>
    <xdr:to>
      <xdr:col>8</xdr:col>
      <xdr:colOff>0</xdr:colOff>
      <xdr:row>2</xdr:row>
      <xdr:rowOff>0</xdr:rowOff>
    </xdr:to>
    <xdr:sp macro="" textlink="">
      <xdr:nvSpPr>
        <xdr:cNvPr id="58" name="Text Box 9">
          <a:extLst>
            <a:ext uri="{FF2B5EF4-FFF2-40B4-BE49-F238E27FC236}">
              <a16:creationId xmlns:a16="http://schemas.microsoft.com/office/drawing/2014/main" id="{00000000-0008-0000-0900-00003A000000}"/>
            </a:ext>
          </a:extLst>
        </xdr:cNvPr>
        <xdr:cNvSpPr txBox="1">
          <a:spLocks noChangeArrowheads="1"/>
        </xdr:cNvSpPr>
      </xdr:nvSpPr>
      <xdr:spPr bwMode="auto">
        <a:xfrm>
          <a:off x="76866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2</xdr:row>
      <xdr:rowOff>0</xdr:rowOff>
    </xdr:from>
    <xdr:to>
      <xdr:col>8</xdr:col>
      <xdr:colOff>0</xdr:colOff>
      <xdr:row>2</xdr:row>
      <xdr:rowOff>0</xdr:rowOff>
    </xdr:to>
    <xdr:sp macro="" textlink="">
      <xdr:nvSpPr>
        <xdr:cNvPr id="59" name="Text Box 10">
          <a:extLst>
            <a:ext uri="{FF2B5EF4-FFF2-40B4-BE49-F238E27FC236}">
              <a16:creationId xmlns:a16="http://schemas.microsoft.com/office/drawing/2014/main" id="{00000000-0008-0000-0900-00003B000000}"/>
            </a:ext>
          </a:extLst>
        </xdr:cNvPr>
        <xdr:cNvSpPr txBox="1">
          <a:spLocks noChangeArrowheads="1"/>
        </xdr:cNvSpPr>
      </xdr:nvSpPr>
      <xdr:spPr bwMode="auto">
        <a:xfrm>
          <a:off x="7686675" y="647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10737</xdr:rowOff>
    </xdr:from>
    <xdr:to>
      <xdr:col>1</xdr:col>
      <xdr:colOff>0</xdr:colOff>
      <xdr:row>3</xdr:row>
      <xdr:rowOff>181184</xdr:rowOff>
    </xdr:to>
    <xdr:sp macro="" textlink="">
      <xdr:nvSpPr>
        <xdr:cNvPr id="2" name="Text Box 1">
          <a:extLst>
            <a:ext uri="{FF2B5EF4-FFF2-40B4-BE49-F238E27FC236}">
              <a16:creationId xmlns:a16="http://schemas.microsoft.com/office/drawing/2014/main" id="{00000000-0008-0000-0B00-000002000000}"/>
            </a:ext>
          </a:extLst>
        </xdr:cNvPr>
        <xdr:cNvSpPr txBox="1">
          <a:spLocks noChangeArrowheads="1"/>
        </xdr:cNvSpPr>
      </xdr:nvSpPr>
      <xdr:spPr bwMode="auto">
        <a:xfrm>
          <a:off x="19431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3" name="Text Box 2">
          <a:extLst>
            <a:ext uri="{FF2B5EF4-FFF2-40B4-BE49-F238E27FC236}">
              <a16:creationId xmlns:a16="http://schemas.microsoft.com/office/drawing/2014/main" id="{00000000-0008-0000-0B00-000003000000}"/>
            </a:ext>
          </a:extLst>
        </xdr:cNvPr>
        <xdr:cNvSpPr txBox="1">
          <a:spLocks noChangeArrowheads="1"/>
        </xdr:cNvSpPr>
      </xdr:nvSpPr>
      <xdr:spPr bwMode="auto">
        <a:xfrm>
          <a:off x="19431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19431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5" name="Text Box 4">
          <a:extLst>
            <a:ext uri="{FF2B5EF4-FFF2-40B4-BE49-F238E27FC236}">
              <a16:creationId xmlns:a16="http://schemas.microsoft.com/office/drawing/2014/main" id="{00000000-0008-0000-0B00-000005000000}"/>
            </a:ext>
          </a:extLst>
        </xdr:cNvPr>
        <xdr:cNvSpPr txBox="1">
          <a:spLocks noChangeArrowheads="1"/>
        </xdr:cNvSpPr>
      </xdr:nvSpPr>
      <xdr:spPr bwMode="auto">
        <a:xfrm>
          <a:off x="19431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6" name="Text Box 5">
          <a:extLst>
            <a:ext uri="{FF2B5EF4-FFF2-40B4-BE49-F238E27FC236}">
              <a16:creationId xmlns:a16="http://schemas.microsoft.com/office/drawing/2014/main" id="{00000000-0008-0000-0B00-000006000000}"/>
            </a:ext>
          </a:extLst>
        </xdr:cNvPr>
        <xdr:cNvSpPr txBox="1">
          <a:spLocks noChangeArrowheads="1"/>
        </xdr:cNvSpPr>
      </xdr:nvSpPr>
      <xdr:spPr bwMode="auto">
        <a:xfrm>
          <a:off x="19431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10737</xdr:rowOff>
    </xdr:from>
    <xdr:to>
      <xdr:col>14</xdr:col>
      <xdr:colOff>0</xdr:colOff>
      <xdr:row>3</xdr:row>
      <xdr:rowOff>181184</xdr:rowOff>
    </xdr:to>
    <xdr:sp macro="" textlink="">
      <xdr:nvSpPr>
        <xdr:cNvPr id="7" name="Text Box 6">
          <a:extLst>
            <a:ext uri="{FF2B5EF4-FFF2-40B4-BE49-F238E27FC236}">
              <a16:creationId xmlns:a16="http://schemas.microsoft.com/office/drawing/2014/main" id="{00000000-0008-0000-0B00-000007000000}"/>
            </a:ext>
          </a:extLst>
        </xdr:cNvPr>
        <xdr:cNvSpPr txBox="1">
          <a:spLocks noChangeArrowheads="1"/>
        </xdr:cNvSpPr>
      </xdr:nvSpPr>
      <xdr:spPr bwMode="auto">
        <a:xfrm>
          <a:off x="11477625"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8" name="Text Box 7">
          <a:extLst>
            <a:ext uri="{FF2B5EF4-FFF2-40B4-BE49-F238E27FC236}">
              <a16:creationId xmlns:a16="http://schemas.microsoft.com/office/drawing/2014/main" id="{00000000-0008-0000-0B00-000008000000}"/>
            </a:ext>
          </a:extLst>
        </xdr:cNvPr>
        <xdr:cNvSpPr txBox="1">
          <a:spLocks noChangeArrowheads="1"/>
        </xdr:cNvSpPr>
      </xdr:nvSpPr>
      <xdr:spPr bwMode="auto">
        <a:xfrm>
          <a:off x="19431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9" name="Text Box 8">
          <a:extLst>
            <a:ext uri="{FF2B5EF4-FFF2-40B4-BE49-F238E27FC236}">
              <a16:creationId xmlns:a16="http://schemas.microsoft.com/office/drawing/2014/main" id="{00000000-0008-0000-0B00-000009000000}"/>
            </a:ext>
          </a:extLst>
        </xdr:cNvPr>
        <xdr:cNvSpPr txBox="1">
          <a:spLocks noChangeArrowheads="1"/>
        </xdr:cNvSpPr>
      </xdr:nvSpPr>
      <xdr:spPr bwMode="auto">
        <a:xfrm>
          <a:off x="19431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10" name="Text Box 10">
          <a:extLst>
            <a:ext uri="{FF2B5EF4-FFF2-40B4-BE49-F238E27FC236}">
              <a16:creationId xmlns:a16="http://schemas.microsoft.com/office/drawing/2014/main" id="{00000000-0008-0000-0B00-00000A000000}"/>
            </a:ext>
          </a:extLst>
        </xdr:cNvPr>
        <xdr:cNvSpPr txBox="1">
          <a:spLocks noChangeArrowheads="1"/>
        </xdr:cNvSpPr>
      </xdr:nvSpPr>
      <xdr:spPr bwMode="auto">
        <a:xfrm>
          <a:off x="19431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11" name="Text Box 11">
          <a:extLst>
            <a:ext uri="{FF2B5EF4-FFF2-40B4-BE49-F238E27FC236}">
              <a16:creationId xmlns:a16="http://schemas.microsoft.com/office/drawing/2014/main" id="{00000000-0008-0000-0B00-00000B000000}"/>
            </a:ext>
          </a:extLst>
        </xdr:cNvPr>
        <xdr:cNvSpPr txBox="1">
          <a:spLocks noChangeArrowheads="1"/>
        </xdr:cNvSpPr>
      </xdr:nvSpPr>
      <xdr:spPr bwMode="auto">
        <a:xfrm>
          <a:off x="19431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2</xdr:col>
      <xdr:colOff>0</xdr:colOff>
      <xdr:row>3</xdr:row>
      <xdr:rowOff>10737</xdr:rowOff>
    </xdr:from>
    <xdr:to>
      <xdr:col>2</xdr:col>
      <xdr:colOff>0</xdr:colOff>
      <xdr:row>3</xdr:row>
      <xdr:rowOff>181184</xdr:rowOff>
    </xdr:to>
    <xdr:sp macro="" textlink="">
      <xdr:nvSpPr>
        <xdr:cNvPr id="12" name="Text Box 12">
          <a:extLst>
            <a:ext uri="{FF2B5EF4-FFF2-40B4-BE49-F238E27FC236}">
              <a16:creationId xmlns:a16="http://schemas.microsoft.com/office/drawing/2014/main" id="{00000000-0008-0000-0B00-00000C000000}"/>
            </a:ext>
          </a:extLst>
        </xdr:cNvPr>
        <xdr:cNvSpPr txBox="1">
          <a:spLocks noChangeArrowheads="1"/>
        </xdr:cNvSpPr>
      </xdr:nvSpPr>
      <xdr:spPr bwMode="auto">
        <a:xfrm>
          <a:off x="2676525"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10737</xdr:rowOff>
    </xdr:from>
    <xdr:to>
      <xdr:col>5</xdr:col>
      <xdr:colOff>0</xdr:colOff>
      <xdr:row>3</xdr:row>
      <xdr:rowOff>181184</xdr:rowOff>
    </xdr:to>
    <xdr:sp macro="" textlink="">
      <xdr:nvSpPr>
        <xdr:cNvPr id="13" name="Text Box 13">
          <a:extLst>
            <a:ext uri="{FF2B5EF4-FFF2-40B4-BE49-F238E27FC236}">
              <a16:creationId xmlns:a16="http://schemas.microsoft.com/office/drawing/2014/main" id="{00000000-0008-0000-0B00-00000D000000}"/>
            </a:ext>
          </a:extLst>
        </xdr:cNvPr>
        <xdr:cNvSpPr txBox="1">
          <a:spLocks noChangeArrowheads="1"/>
        </xdr:cNvSpPr>
      </xdr:nvSpPr>
      <xdr:spPr bwMode="auto">
        <a:xfrm>
          <a:off x="48768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10737</xdr:rowOff>
    </xdr:from>
    <xdr:to>
      <xdr:col>8</xdr:col>
      <xdr:colOff>0</xdr:colOff>
      <xdr:row>3</xdr:row>
      <xdr:rowOff>181184</xdr:rowOff>
    </xdr:to>
    <xdr:sp macro="" textlink="">
      <xdr:nvSpPr>
        <xdr:cNvPr id="14" name="Text Box 14">
          <a:extLst>
            <a:ext uri="{FF2B5EF4-FFF2-40B4-BE49-F238E27FC236}">
              <a16:creationId xmlns:a16="http://schemas.microsoft.com/office/drawing/2014/main" id="{00000000-0008-0000-0B00-00000E000000}"/>
            </a:ext>
          </a:extLst>
        </xdr:cNvPr>
        <xdr:cNvSpPr txBox="1">
          <a:spLocks noChangeArrowheads="1"/>
        </xdr:cNvSpPr>
      </xdr:nvSpPr>
      <xdr:spPr bwMode="auto">
        <a:xfrm>
          <a:off x="7077075"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10737</xdr:rowOff>
    </xdr:from>
    <xdr:to>
      <xdr:col>11</xdr:col>
      <xdr:colOff>0</xdr:colOff>
      <xdr:row>3</xdr:row>
      <xdr:rowOff>181184</xdr:rowOff>
    </xdr:to>
    <xdr:sp macro="" textlink="">
      <xdr:nvSpPr>
        <xdr:cNvPr id="15" name="Text Box 15">
          <a:extLst>
            <a:ext uri="{FF2B5EF4-FFF2-40B4-BE49-F238E27FC236}">
              <a16:creationId xmlns:a16="http://schemas.microsoft.com/office/drawing/2014/main" id="{00000000-0008-0000-0B00-00000F000000}"/>
            </a:ext>
          </a:extLst>
        </xdr:cNvPr>
        <xdr:cNvSpPr txBox="1">
          <a:spLocks noChangeArrowheads="1"/>
        </xdr:cNvSpPr>
      </xdr:nvSpPr>
      <xdr:spPr bwMode="auto">
        <a:xfrm>
          <a:off x="927735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10737</xdr:rowOff>
    </xdr:from>
    <xdr:to>
      <xdr:col>5</xdr:col>
      <xdr:colOff>0</xdr:colOff>
      <xdr:row>3</xdr:row>
      <xdr:rowOff>181184</xdr:rowOff>
    </xdr:to>
    <xdr:sp macro="" textlink="">
      <xdr:nvSpPr>
        <xdr:cNvPr id="16" name="Text Box 16">
          <a:extLst>
            <a:ext uri="{FF2B5EF4-FFF2-40B4-BE49-F238E27FC236}">
              <a16:creationId xmlns:a16="http://schemas.microsoft.com/office/drawing/2014/main" id="{00000000-0008-0000-0B00-000010000000}"/>
            </a:ext>
          </a:extLst>
        </xdr:cNvPr>
        <xdr:cNvSpPr txBox="1">
          <a:spLocks noChangeArrowheads="1"/>
        </xdr:cNvSpPr>
      </xdr:nvSpPr>
      <xdr:spPr bwMode="auto">
        <a:xfrm>
          <a:off x="48768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10737</xdr:rowOff>
    </xdr:from>
    <xdr:to>
      <xdr:col>8</xdr:col>
      <xdr:colOff>0</xdr:colOff>
      <xdr:row>3</xdr:row>
      <xdr:rowOff>181184</xdr:rowOff>
    </xdr:to>
    <xdr:sp macro="" textlink="">
      <xdr:nvSpPr>
        <xdr:cNvPr id="17" name="Text Box 17">
          <a:extLst>
            <a:ext uri="{FF2B5EF4-FFF2-40B4-BE49-F238E27FC236}">
              <a16:creationId xmlns:a16="http://schemas.microsoft.com/office/drawing/2014/main" id="{00000000-0008-0000-0B00-000011000000}"/>
            </a:ext>
          </a:extLst>
        </xdr:cNvPr>
        <xdr:cNvSpPr txBox="1">
          <a:spLocks noChangeArrowheads="1"/>
        </xdr:cNvSpPr>
      </xdr:nvSpPr>
      <xdr:spPr bwMode="auto">
        <a:xfrm>
          <a:off x="7077075"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10737</xdr:rowOff>
    </xdr:from>
    <xdr:to>
      <xdr:col>11</xdr:col>
      <xdr:colOff>0</xdr:colOff>
      <xdr:row>3</xdr:row>
      <xdr:rowOff>181184</xdr:rowOff>
    </xdr:to>
    <xdr:sp macro="" textlink="">
      <xdr:nvSpPr>
        <xdr:cNvPr id="18" name="Text Box 18">
          <a:extLst>
            <a:ext uri="{FF2B5EF4-FFF2-40B4-BE49-F238E27FC236}">
              <a16:creationId xmlns:a16="http://schemas.microsoft.com/office/drawing/2014/main" id="{00000000-0008-0000-0B00-000012000000}"/>
            </a:ext>
          </a:extLst>
        </xdr:cNvPr>
        <xdr:cNvSpPr txBox="1">
          <a:spLocks noChangeArrowheads="1"/>
        </xdr:cNvSpPr>
      </xdr:nvSpPr>
      <xdr:spPr bwMode="auto">
        <a:xfrm>
          <a:off x="927735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10737</xdr:rowOff>
    </xdr:from>
    <xdr:to>
      <xdr:col>14</xdr:col>
      <xdr:colOff>0</xdr:colOff>
      <xdr:row>3</xdr:row>
      <xdr:rowOff>181184</xdr:rowOff>
    </xdr:to>
    <xdr:sp macro="" textlink="">
      <xdr:nvSpPr>
        <xdr:cNvPr id="19" name="Text Box 19">
          <a:extLst>
            <a:ext uri="{FF2B5EF4-FFF2-40B4-BE49-F238E27FC236}">
              <a16:creationId xmlns:a16="http://schemas.microsoft.com/office/drawing/2014/main" id="{00000000-0008-0000-0B00-000013000000}"/>
            </a:ext>
          </a:extLst>
        </xdr:cNvPr>
        <xdr:cNvSpPr txBox="1">
          <a:spLocks noChangeArrowheads="1"/>
        </xdr:cNvSpPr>
      </xdr:nvSpPr>
      <xdr:spPr bwMode="auto">
        <a:xfrm>
          <a:off x="11477625"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20" name="Text Box 1">
          <a:extLst>
            <a:ext uri="{FF2B5EF4-FFF2-40B4-BE49-F238E27FC236}">
              <a16:creationId xmlns:a16="http://schemas.microsoft.com/office/drawing/2014/main" id="{00000000-0008-0000-0B00-000014000000}"/>
            </a:ext>
          </a:extLst>
        </xdr:cNvPr>
        <xdr:cNvSpPr txBox="1">
          <a:spLocks noChangeArrowheads="1"/>
        </xdr:cNvSpPr>
      </xdr:nvSpPr>
      <xdr:spPr bwMode="auto">
        <a:xfrm>
          <a:off x="19431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21" name="Text Box 2">
          <a:extLst>
            <a:ext uri="{FF2B5EF4-FFF2-40B4-BE49-F238E27FC236}">
              <a16:creationId xmlns:a16="http://schemas.microsoft.com/office/drawing/2014/main" id="{00000000-0008-0000-0B00-000015000000}"/>
            </a:ext>
          </a:extLst>
        </xdr:cNvPr>
        <xdr:cNvSpPr txBox="1">
          <a:spLocks noChangeArrowheads="1"/>
        </xdr:cNvSpPr>
      </xdr:nvSpPr>
      <xdr:spPr bwMode="auto">
        <a:xfrm>
          <a:off x="19431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22" name="Text Box 3">
          <a:extLst>
            <a:ext uri="{FF2B5EF4-FFF2-40B4-BE49-F238E27FC236}">
              <a16:creationId xmlns:a16="http://schemas.microsoft.com/office/drawing/2014/main" id="{00000000-0008-0000-0B00-000016000000}"/>
            </a:ext>
          </a:extLst>
        </xdr:cNvPr>
        <xdr:cNvSpPr txBox="1">
          <a:spLocks noChangeArrowheads="1"/>
        </xdr:cNvSpPr>
      </xdr:nvSpPr>
      <xdr:spPr bwMode="auto">
        <a:xfrm>
          <a:off x="19431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23" name="Text Box 4">
          <a:extLst>
            <a:ext uri="{FF2B5EF4-FFF2-40B4-BE49-F238E27FC236}">
              <a16:creationId xmlns:a16="http://schemas.microsoft.com/office/drawing/2014/main" id="{00000000-0008-0000-0B00-000017000000}"/>
            </a:ext>
          </a:extLst>
        </xdr:cNvPr>
        <xdr:cNvSpPr txBox="1">
          <a:spLocks noChangeArrowheads="1"/>
        </xdr:cNvSpPr>
      </xdr:nvSpPr>
      <xdr:spPr bwMode="auto">
        <a:xfrm>
          <a:off x="19431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24" name="Text Box 5">
          <a:extLst>
            <a:ext uri="{FF2B5EF4-FFF2-40B4-BE49-F238E27FC236}">
              <a16:creationId xmlns:a16="http://schemas.microsoft.com/office/drawing/2014/main" id="{00000000-0008-0000-0B00-000018000000}"/>
            </a:ext>
          </a:extLst>
        </xdr:cNvPr>
        <xdr:cNvSpPr txBox="1">
          <a:spLocks noChangeArrowheads="1"/>
        </xdr:cNvSpPr>
      </xdr:nvSpPr>
      <xdr:spPr bwMode="auto">
        <a:xfrm>
          <a:off x="19431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10737</xdr:rowOff>
    </xdr:from>
    <xdr:to>
      <xdr:col>14</xdr:col>
      <xdr:colOff>0</xdr:colOff>
      <xdr:row>3</xdr:row>
      <xdr:rowOff>181184</xdr:rowOff>
    </xdr:to>
    <xdr:sp macro="" textlink="">
      <xdr:nvSpPr>
        <xdr:cNvPr id="25" name="Text Box 6">
          <a:extLst>
            <a:ext uri="{FF2B5EF4-FFF2-40B4-BE49-F238E27FC236}">
              <a16:creationId xmlns:a16="http://schemas.microsoft.com/office/drawing/2014/main" id="{00000000-0008-0000-0B00-000019000000}"/>
            </a:ext>
          </a:extLst>
        </xdr:cNvPr>
        <xdr:cNvSpPr txBox="1">
          <a:spLocks noChangeArrowheads="1"/>
        </xdr:cNvSpPr>
      </xdr:nvSpPr>
      <xdr:spPr bwMode="auto">
        <a:xfrm>
          <a:off x="11477625"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26" name="Text Box 7">
          <a:extLst>
            <a:ext uri="{FF2B5EF4-FFF2-40B4-BE49-F238E27FC236}">
              <a16:creationId xmlns:a16="http://schemas.microsoft.com/office/drawing/2014/main" id="{00000000-0008-0000-0B00-00001A000000}"/>
            </a:ext>
          </a:extLst>
        </xdr:cNvPr>
        <xdr:cNvSpPr txBox="1">
          <a:spLocks noChangeArrowheads="1"/>
        </xdr:cNvSpPr>
      </xdr:nvSpPr>
      <xdr:spPr bwMode="auto">
        <a:xfrm>
          <a:off x="19431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27" name="Text Box 8">
          <a:extLst>
            <a:ext uri="{FF2B5EF4-FFF2-40B4-BE49-F238E27FC236}">
              <a16:creationId xmlns:a16="http://schemas.microsoft.com/office/drawing/2014/main" id="{00000000-0008-0000-0B00-00001B000000}"/>
            </a:ext>
          </a:extLst>
        </xdr:cNvPr>
        <xdr:cNvSpPr txBox="1">
          <a:spLocks noChangeArrowheads="1"/>
        </xdr:cNvSpPr>
      </xdr:nvSpPr>
      <xdr:spPr bwMode="auto">
        <a:xfrm>
          <a:off x="19431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28" name="Text Box 10">
          <a:extLst>
            <a:ext uri="{FF2B5EF4-FFF2-40B4-BE49-F238E27FC236}">
              <a16:creationId xmlns:a16="http://schemas.microsoft.com/office/drawing/2014/main" id="{00000000-0008-0000-0B00-00001C000000}"/>
            </a:ext>
          </a:extLst>
        </xdr:cNvPr>
        <xdr:cNvSpPr txBox="1">
          <a:spLocks noChangeArrowheads="1"/>
        </xdr:cNvSpPr>
      </xdr:nvSpPr>
      <xdr:spPr bwMode="auto">
        <a:xfrm>
          <a:off x="19431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29" name="Text Box 11">
          <a:extLst>
            <a:ext uri="{FF2B5EF4-FFF2-40B4-BE49-F238E27FC236}">
              <a16:creationId xmlns:a16="http://schemas.microsoft.com/office/drawing/2014/main" id="{00000000-0008-0000-0B00-00001D000000}"/>
            </a:ext>
          </a:extLst>
        </xdr:cNvPr>
        <xdr:cNvSpPr txBox="1">
          <a:spLocks noChangeArrowheads="1"/>
        </xdr:cNvSpPr>
      </xdr:nvSpPr>
      <xdr:spPr bwMode="auto">
        <a:xfrm>
          <a:off x="19431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2</xdr:col>
      <xdr:colOff>0</xdr:colOff>
      <xdr:row>3</xdr:row>
      <xdr:rowOff>10737</xdr:rowOff>
    </xdr:from>
    <xdr:to>
      <xdr:col>2</xdr:col>
      <xdr:colOff>0</xdr:colOff>
      <xdr:row>3</xdr:row>
      <xdr:rowOff>181184</xdr:rowOff>
    </xdr:to>
    <xdr:sp macro="" textlink="">
      <xdr:nvSpPr>
        <xdr:cNvPr id="30" name="Text Box 12">
          <a:extLst>
            <a:ext uri="{FF2B5EF4-FFF2-40B4-BE49-F238E27FC236}">
              <a16:creationId xmlns:a16="http://schemas.microsoft.com/office/drawing/2014/main" id="{00000000-0008-0000-0B00-00001E000000}"/>
            </a:ext>
          </a:extLst>
        </xdr:cNvPr>
        <xdr:cNvSpPr txBox="1">
          <a:spLocks noChangeArrowheads="1"/>
        </xdr:cNvSpPr>
      </xdr:nvSpPr>
      <xdr:spPr bwMode="auto">
        <a:xfrm>
          <a:off x="2676525"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10737</xdr:rowOff>
    </xdr:from>
    <xdr:to>
      <xdr:col>5</xdr:col>
      <xdr:colOff>0</xdr:colOff>
      <xdr:row>3</xdr:row>
      <xdr:rowOff>181184</xdr:rowOff>
    </xdr:to>
    <xdr:sp macro="" textlink="">
      <xdr:nvSpPr>
        <xdr:cNvPr id="31" name="Text Box 13">
          <a:extLst>
            <a:ext uri="{FF2B5EF4-FFF2-40B4-BE49-F238E27FC236}">
              <a16:creationId xmlns:a16="http://schemas.microsoft.com/office/drawing/2014/main" id="{00000000-0008-0000-0B00-00001F000000}"/>
            </a:ext>
          </a:extLst>
        </xdr:cNvPr>
        <xdr:cNvSpPr txBox="1">
          <a:spLocks noChangeArrowheads="1"/>
        </xdr:cNvSpPr>
      </xdr:nvSpPr>
      <xdr:spPr bwMode="auto">
        <a:xfrm>
          <a:off x="48768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10737</xdr:rowOff>
    </xdr:from>
    <xdr:to>
      <xdr:col>8</xdr:col>
      <xdr:colOff>0</xdr:colOff>
      <xdr:row>3</xdr:row>
      <xdr:rowOff>181184</xdr:rowOff>
    </xdr:to>
    <xdr:sp macro="" textlink="">
      <xdr:nvSpPr>
        <xdr:cNvPr id="32" name="Text Box 14">
          <a:extLst>
            <a:ext uri="{FF2B5EF4-FFF2-40B4-BE49-F238E27FC236}">
              <a16:creationId xmlns:a16="http://schemas.microsoft.com/office/drawing/2014/main" id="{00000000-0008-0000-0B00-000020000000}"/>
            </a:ext>
          </a:extLst>
        </xdr:cNvPr>
        <xdr:cNvSpPr txBox="1">
          <a:spLocks noChangeArrowheads="1"/>
        </xdr:cNvSpPr>
      </xdr:nvSpPr>
      <xdr:spPr bwMode="auto">
        <a:xfrm>
          <a:off x="7077075"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10737</xdr:rowOff>
    </xdr:from>
    <xdr:to>
      <xdr:col>11</xdr:col>
      <xdr:colOff>0</xdr:colOff>
      <xdr:row>3</xdr:row>
      <xdr:rowOff>181184</xdr:rowOff>
    </xdr:to>
    <xdr:sp macro="" textlink="">
      <xdr:nvSpPr>
        <xdr:cNvPr id="33" name="Text Box 15">
          <a:extLst>
            <a:ext uri="{FF2B5EF4-FFF2-40B4-BE49-F238E27FC236}">
              <a16:creationId xmlns:a16="http://schemas.microsoft.com/office/drawing/2014/main" id="{00000000-0008-0000-0B00-000021000000}"/>
            </a:ext>
          </a:extLst>
        </xdr:cNvPr>
        <xdr:cNvSpPr txBox="1">
          <a:spLocks noChangeArrowheads="1"/>
        </xdr:cNvSpPr>
      </xdr:nvSpPr>
      <xdr:spPr bwMode="auto">
        <a:xfrm>
          <a:off x="927735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10737</xdr:rowOff>
    </xdr:from>
    <xdr:to>
      <xdr:col>5</xdr:col>
      <xdr:colOff>0</xdr:colOff>
      <xdr:row>3</xdr:row>
      <xdr:rowOff>181184</xdr:rowOff>
    </xdr:to>
    <xdr:sp macro="" textlink="">
      <xdr:nvSpPr>
        <xdr:cNvPr id="34" name="Text Box 16">
          <a:extLst>
            <a:ext uri="{FF2B5EF4-FFF2-40B4-BE49-F238E27FC236}">
              <a16:creationId xmlns:a16="http://schemas.microsoft.com/office/drawing/2014/main" id="{00000000-0008-0000-0B00-000022000000}"/>
            </a:ext>
          </a:extLst>
        </xdr:cNvPr>
        <xdr:cNvSpPr txBox="1">
          <a:spLocks noChangeArrowheads="1"/>
        </xdr:cNvSpPr>
      </xdr:nvSpPr>
      <xdr:spPr bwMode="auto">
        <a:xfrm>
          <a:off x="48768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10737</xdr:rowOff>
    </xdr:from>
    <xdr:to>
      <xdr:col>8</xdr:col>
      <xdr:colOff>0</xdr:colOff>
      <xdr:row>3</xdr:row>
      <xdr:rowOff>181184</xdr:rowOff>
    </xdr:to>
    <xdr:sp macro="" textlink="">
      <xdr:nvSpPr>
        <xdr:cNvPr id="35" name="Text Box 17">
          <a:extLst>
            <a:ext uri="{FF2B5EF4-FFF2-40B4-BE49-F238E27FC236}">
              <a16:creationId xmlns:a16="http://schemas.microsoft.com/office/drawing/2014/main" id="{00000000-0008-0000-0B00-000023000000}"/>
            </a:ext>
          </a:extLst>
        </xdr:cNvPr>
        <xdr:cNvSpPr txBox="1">
          <a:spLocks noChangeArrowheads="1"/>
        </xdr:cNvSpPr>
      </xdr:nvSpPr>
      <xdr:spPr bwMode="auto">
        <a:xfrm>
          <a:off x="7077075"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10737</xdr:rowOff>
    </xdr:from>
    <xdr:to>
      <xdr:col>11</xdr:col>
      <xdr:colOff>0</xdr:colOff>
      <xdr:row>3</xdr:row>
      <xdr:rowOff>181184</xdr:rowOff>
    </xdr:to>
    <xdr:sp macro="" textlink="">
      <xdr:nvSpPr>
        <xdr:cNvPr id="36" name="Text Box 18">
          <a:extLst>
            <a:ext uri="{FF2B5EF4-FFF2-40B4-BE49-F238E27FC236}">
              <a16:creationId xmlns:a16="http://schemas.microsoft.com/office/drawing/2014/main" id="{00000000-0008-0000-0B00-000024000000}"/>
            </a:ext>
          </a:extLst>
        </xdr:cNvPr>
        <xdr:cNvSpPr txBox="1">
          <a:spLocks noChangeArrowheads="1"/>
        </xdr:cNvSpPr>
      </xdr:nvSpPr>
      <xdr:spPr bwMode="auto">
        <a:xfrm>
          <a:off x="927735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10737</xdr:rowOff>
    </xdr:from>
    <xdr:to>
      <xdr:col>14</xdr:col>
      <xdr:colOff>0</xdr:colOff>
      <xdr:row>3</xdr:row>
      <xdr:rowOff>181184</xdr:rowOff>
    </xdr:to>
    <xdr:sp macro="" textlink="">
      <xdr:nvSpPr>
        <xdr:cNvPr id="37" name="Text Box 19">
          <a:extLst>
            <a:ext uri="{FF2B5EF4-FFF2-40B4-BE49-F238E27FC236}">
              <a16:creationId xmlns:a16="http://schemas.microsoft.com/office/drawing/2014/main" id="{00000000-0008-0000-0B00-000025000000}"/>
            </a:ext>
          </a:extLst>
        </xdr:cNvPr>
        <xdr:cNvSpPr txBox="1">
          <a:spLocks noChangeArrowheads="1"/>
        </xdr:cNvSpPr>
      </xdr:nvSpPr>
      <xdr:spPr bwMode="auto">
        <a:xfrm>
          <a:off x="11477625"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10737</xdr:rowOff>
    </xdr:from>
    <xdr:to>
      <xdr:col>5</xdr:col>
      <xdr:colOff>0</xdr:colOff>
      <xdr:row>3</xdr:row>
      <xdr:rowOff>181184</xdr:rowOff>
    </xdr:to>
    <xdr:sp macro="" textlink="">
      <xdr:nvSpPr>
        <xdr:cNvPr id="38" name="Text Box 12">
          <a:extLst>
            <a:ext uri="{FF2B5EF4-FFF2-40B4-BE49-F238E27FC236}">
              <a16:creationId xmlns:a16="http://schemas.microsoft.com/office/drawing/2014/main" id="{00000000-0008-0000-0B00-000026000000}"/>
            </a:ext>
          </a:extLst>
        </xdr:cNvPr>
        <xdr:cNvSpPr txBox="1">
          <a:spLocks noChangeArrowheads="1"/>
        </xdr:cNvSpPr>
      </xdr:nvSpPr>
      <xdr:spPr bwMode="auto">
        <a:xfrm>
          <a:off x="48768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10737</xdr:rowOff>
    </xdr:from>
    <xdr:to>
      <xdr:col>5</xdr:col>
      <xdr:colOff>0</xdr:colOff>
      <xdr:row>3</xdr:row>
      <xdr:rowOff>181184</xdr:rowOff>
    </xdr:to>
    <xdr:sp macro="" textlink="">
      <xdr:nvSpPr>
        <xdr:cNvPr id="39" name="Text Box 12">
          <a:extLst>
            <a:ext uri="{FF2B5EF4-FFF2-40B4-BE49-F238E27FC236}">
              <a16:creationId xmlns:a16="http://schemas.microsoft.com/office/drawing/2014/main" id="{00000000-0008-0000-0B00-000027000000}"/>
            </a:ext>
          </a:extLst>
        </xdr:cNvPr>
        <xdr:cNvSpPr txBox="1">
          <a:spLocks noChangeArrowheads="1"/>
        </xdr:cNvSpPr>
      </xdr:nvSpPr>
      <xdr:spPr bwMode="auto">
        <a:xfrm>
          <a:off x="48768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10737</xdr:rowOff>
    </xdr:from>
    <xdr:to>
      <xdr:col>8</xdr:col>
      <xdr:colOff>0</xdr:colOff>
      <xdr:row>3</xdr:row>
      <xdr:rowOff>181184</xdr:rowOff>
    </xdr:to>
    <xdr:sp macro="" textlink="">
      <xdr:nvSpPr>
        <xdr:cNvPr id="40" name="Text Box 12">
          <a:extLst>
            <a:ext uri="{FF2B5EF4-FFF2-40B4-BE49-F238E27FC236}">
              <a16:creationId xmlns:a16="http://schemas.microsoft.com/office/drawing/2014/main" id="{00000000-0008-0000-0B00-000028000000}"/>
            </a:ext>
          </a:extLst>
        </xdr:cNvPr>
        <xdr:cNvSpPr txBox="1">
          <a:spLocks noChangeArrowheads="1"/>
        </xdr:cNvSpPr>
      </xdr:nvSpPr>
      <xdr:spPr bwMode="auto">
        <a:xfrm>
          <a:off x="7077075"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10737</xdr:rowOff>
    </xdr:from>
    <xdr:to>
      <xdr:col>8</xdr:col>
      <xdr:colOff>0</xdr:colOff>
      <xdr:row>3</xdr:row>
      <xdr:rowOff>181184</xdr:rowOff>
    </xdr:to>
    <xdr:sp macro="" textlink="">
      <xdr:nvSpPr>
        <xdr:cNvPr id="41" name="Text Box 12">
          <a:extLst>
            <a:ext uri="{FF2B5EF4-FFF2-40B4-BE49-F238E27FC236}">
              <a16:creationId xmlns:a16="http://schemas.microsoft.com/office/drawing/2014/main" id="{00000000-0008-0000-0B00-000029000000}"/>
            </a:ext>
          </a:extLst>
        </xdr:cNvPr>
        <xdr:cNvSpPr txBox="1">
          <a:spLocks noChangeArrowheads="1"/>
        </xdr:cNvSpPr>
      </xdr:nvSpPr>
      <xdr:spPr bwMode="auto">
        <a:xfrm>
          <a:off x="7077075"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10737</xdr:rowOff>
    </xdr:from>
    <xdr:to>
      <xdr:col>11</xdr:col>
      <xdr:colOff>0</xdr:colOff>
      <xdr:row>3</xdr:row>
      <xdr:rowOff>181184</xdr:rowOff>
    </xdr:to>
    <xdr:sp macro="" textlink="">
      <xdr:nvSpPr>
        <xdr:cNvPr id="42" name="Text Box 12">
          <a:extLst>
            <a:ext uri="{FF2B5EF4-FFF2-40B4-BE49-F238E27FC236}">
              <a16:creationId xmlns:a16="http://schemas.microsoft.com/office/drawing/2014/main" id="{00000000-0008-0000-0B00-00002A000000}"/>
            </a:ext>
          </a:extLst>
        </xdr:cNvPr>
        <xdr:cNvSpPr txBox="1">
          <a:spLocks noChangeArrowheads="1"/>
        </xdr:cNvSpPr>
      </xdr:nvSpPr>
      <xdr:spPr bwMode="auto">
        <a:xfrm>
          <a:off x="927735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10737</xdr:rowOff>
    </xdr:from>
    <xdr:to>
      <xdr:col>11</xdr:col>
      <xdr:colOff>0</xdr:colOff>
      <xdr:row>3</xdr:row>
      <xdr:rowOff>181184</xdr:rowOff>
    </xdr:to>
    <xdr:sp macro="" textlink="">
      <xdr:nvSpPr>
        <xdr:cNvPr id="43" name="Text Box 12">
          <a:extLst>
            <a:ext uri="{FF2B5EF4-FFF2-40B4-BE49-F238E27FC236}">
              <a16:creationId xmlns:a16="http://schemas.microsoft.com/office/drawing/2014/main" id="{00000000-0008-0000-0B00-00002B000000}"/>
            </a:ext>
          </a:extLst>
        </xdr:cNvPr>
        <xdr:cNvSpPr txBox="1">
          <a:spLocks noChangeArrowheads="1"/>
        </xdr:cNvSpPr>
      </xdr:nvSpPr>
      <xdr:spPr bwMode="auto">
        <a:xfrm>
          <a:off x="927735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10737</xdr:rowOff>
    </xdr:from>
    <xdr:to>
      <xdr:col>14</xdr:col>
      <xdr:colOff>0</xdr:colOff>
      <xdr:row>3</xdr:row>
      <xdr:rowOff>181184</xdr:rowOff>
    </xdr:to>
    <xdr:sp macro="" textlink="">
      <xdr:nvSpPr>
        <xdr:cNvPr id="44" name="Text Box 12">
          <a:extLst>
            <a:ext uri="{FF2B5EF4-FFF2-40B4-BE49-F238E27FC236}">
              <a16:creationId xmlns:a16="http://schemas.microsoft.com/office/drawing/2014/main" id="{00000000-0008-0000-0B00-00002C000000}"/>
            </a:ext>
          </a:extLst>
        </xdr:cNvPr>
        <xdr:cNvSpPr txBox="1">
          <a:spLocks noChangeArrowheads="1"/>
        </xdr:cNvSpPr>
      </xdr:nvSpPr>
      <xdr:spPr bwMode="auto">
        <a:xfrm>
          <a:off x="11477625"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10737</xdr:rowOff>
    </xdr:from>
    <xdr:to>
      <xdr:col>14</xdr:col>
      <xdr:colOff>0</xdr:colOff>
      <xdr:row>3</xdr:row>
      <xdr:rowOff>181184</xdr:rowOff>
    </xdr:to>
    <xdr:sp macro="" textlink="">
      <xdr:nvSpPr>
        <xdr:cNvPr id="45" name="Text Box 12">
          <a:extLst>
            <a:ext uri="{FF2B5EF4-FFF2-40B4-BE49-F238E27FC236}">
              <a16:creationId xmlns:a16="http://schemas.microsoft.com/office/drawing/2014/main" id="{00000000-0008-0000-0B00-00002D000000}"/>
            </a:ext>
          </a:extLst>
        </xdr:cNvPr>
        <xdr:cNvSpPr txBox="1">
          <a:spLocks noChangeArrowheads="1"/>
        </xdr:cNvSpPr>
      </xdr:nvSpPr>
      <xdr:spPr bwMode="auto">
        <a:xfrm>
          <a:off x="11477625"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xdr:row>
      <xdr:rowOff>19050</xdr:rowOff>
    </xdr:from>
    <xdr:to>
      <xdr:col>1</xdr:col>
      <xdr:colOff>0</xdr:colOff>
      <xdr:row>3</xdr:row>
      <xdr:rowOff>257175</xdr:rowOff>
    </xdr:to>
    <xdr:sp macro="" textlink="">
      <xdr:nvSpPr>
        <xdr:cNvPr id="2" name="Text Box 2">
          <a:extLst>
            <a:ext uri="{FF2B5EF4-FFF2-40B4-BE49-F238E27FC236}">
              <a16:creationId xmlns:a16="http://schemas.microsoft.com/office/drawing/2014/main" id="{00000000-0008-0000-0C00-000002000000}"/>
            </a:ext>
          </a:extLst>
        </xdr:cNvPr>
        <xdr:cNvSpPr txBox="1">
          <a:spLocks noChangeArrowheads="1"/>
        </xdr:cNvSpPr>
      </xdr:nvSpPr>
      <xdr:spPr bwMode="auto">
        <a:xfrm>
          <a:off x="25527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3" name="Text Box 3">
          <a:extLst>
            <a:ext uri="{FF2B5EF4-FFF2-40B4-BE49-F238E27FC236}">
              <a16:creationId xmlns:a16="http://schemas.microsoft.com/office/drawing/2014/main" id="{00000000-0008-0000-0C00-000003000000}"/>
            </a:ext>
          </a:extLst>
        </xdr:cNvPr>
        <xdr:cNvSpPr txBox="1">
          <a:spLocks noChangeArrowheads="1"/>
        </xdr:cNvSpPr>
      </xdr:nvSpPr>
      <xdr:spPr bwMode="auto">
        <a:xfrm>
          <a:off x="25527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4" name="Text Box 4">
          <a:extLst>
            <a:ext uri="{FF2B5EF4-FFF2-40B4-BE49-F238E27FC236}">
              <a16:creationId xmlns:a16="http://schemas.microsoft.com/office/drawing/2014/main" id="{00000000-0008-0000-0C00-000004000000}"/>
            </a:ext>
          </a:extLst>
        </xdr:cNvPr>
        <xdr:cNvSpPr txBox="1">
          <a:spLocks noChangeArrowheads="1"/>
        </xdr:cNvSpPr>
      </xdr:nvSpPr>
      <xdr:spPr bwMode="auto">
        <a:xfrm>
          <a:off x="25527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5" name="Text Box 5">
          <a:extLst>
            <a:ext uri="{FF2B5EF4-FFF2-40B4-BE49-F238E27FC236}">
              <a16:creationId xmlns:a16="http://schemas.microsoft.com/office/drawing/2014/main" id="{00000000-0008-0000-0C00-000005000000}"/>
            </a:ext>
          </a:extLst>
        </xdr:cNvPr>
        <xdr:cNvSpPr txBox="1">
          <a:spLocks noChangeArrowheads="1"/>
        </xdr:cNvSpPr>
      </xdr:nvSpPr>
      <xdr:spPr bwMode="auto">
        <a:xfrm>
          <a:off x="25527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6" name="Text Box 6">
          <a:extLst>
            <a:ext uri="{FF2B5EF4-FFF2-40B4-BE49-F238E27FC236}">
              <a16:creationId xmlns:a16="http://schemas.microsoft.com/office/drawing/2014/main" id="{00000000-0008-0000-0C00-000006000000}"/>
            </a:ext>
          </a:extLst>
        </xdr:cNvPr>
        <xdr:cNvSpPr txBox="1">
          <a:spLocks noChangeArrowheads="1"/>
        </xdr:cNvSpPr>
      </xdr:nvSpPr>
      <xdr:spPr bwMode="auto">
        <a:xfrm>
          <a:off x="25527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7" name="Text Box 7">
          <a:extLst>
            <a:ext uri="{FF2B5EF4-FFF2-40B4-BE49-F238E27FC236}">
              <a16:creationId xmlns:a16="http://schemas.microsoft.com/office/drawing/2014/main" id="{00000000-0008-0000-0C00-000007000000}"/>
            </a:ext>
          </a:extLst>
        </xdr:cNvPr>
        <xdr:cNvSpPr txBox="1">
          <a:spLocks noChangeArrowheads="1"/>
        </xdr:cNvSpPr>
      </xdr:nvSpPr>
      <xdr:spPr bwMode="auto">
        <a:xfrm>
          <a:off x="25527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8" name="Text Box 8">
          <a:extLst>
            <a:ext uri="{FF2B5EF4-FFF2-40B4-BE49-F238E27FC236}">
              <a16:creationId xmlns:a16="http://schemas.microsoft.com/office/drawing/2014/main" id="{00000000-0008-0000-0C00-000008000000}"/>
            </a:ext>
          </a:extLst>
        </xdr:cNvPr>
        <xdr:cNvSpPr txBox="1">
          <a:spLocks noChangeArrowheads="1"/>
        </xdr:cNvSpPr>
      </xdr:nvSpPr>
      <xdr:spPr bwMode="auto">
        <a:xfrm>
          <a:off x="25527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9" name="Text Box 9">
          <a:extLst>
            <a:ext uri="{FF2B5EF4-FFF2-40B4-BE49-F238E27FC236}">
              <a16:creationId xmlns:a16="http://schemas.microsoft.com/office/drawing/2014/main" id="{00000000-0008-0000-0C00-000009000000}"/>
            </a:ext>
          </a:extLst>
        </xdr:cNvPr>
        <xdr:cNvSpPr txBox="1">
          <a:spLocks noChangeArrowheads="1"/>
        </xdr:cNvSpPr>
      </xdr:nvSpPr>
      <xdr:spPr bwMode="auto">
        <a:xfrm>
          <a:off x="25527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10" name="Text Box 10">
          <a:extLst>
            <a:ext uri="{FF2B5EF4-FFF2-40B4-BE49-F238E27FC236}">
              <a16:creationId xmlns:a16="http://schemas.microsoft.com/office/drawing/2014/main" id="{00000000-0008-0000-0C00-00000A000000}"/>
            </a:ext>
          </a:extLst>
        </xdr:cNvPr>
        <xdr:cNvSpPr txBox="1">
          <a:spLocks noChangeArrowheads="1"/>
        </xdr:cNvSpPr>
      </xdr:nvSpPr>
      <xdr:spPr bwMode="auto">
        <a:xfrm>
          <a:off x="25527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11" name="Text Box 11">
          <a:extLst>
            <a:ext uri="{FF2B5EF4-FFF2-40B4-BE49-F238E27FC236}">
              <a16:creationId xmlns:a16="http://schemas.microsoft.com/office/drawing/2014/main" id="{00000000-0008-0000-0C00-00000B000000}"/>
            </a:ext>
          </a:extLst>
        </xdr:cNvPr>
        <xdr:cNvSpPr txBox="1">
          <a:spLocks noChangeArrowheads="1"/>
        </xdr:cNvSpPr>
      </xdr:nvSpPr>
      <xdr:spPr bwMode="auto">
        <a:xfrm>
          <a:off x="25527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19050</xdr:rowOff>
    </xdr:from>
    <xdr:to>
      <xdr:col>14</xdr:col>
      <xdr:colOff>0</xdr:colOff>
      <xdr:row>3</xdr:row>
      <xdr:rowOff>257175</xdr:rowOff>
    </xdr:to>
    <xdr:sp macro="" textlink="">
      <xdr:nvSpPr>
        <xdr:cNvPr id="12" name="Text Box 12">
          <a:extLst>
            <a:ext uri="{FF2B5EF4-FFF2-40B4-BE49-F238E27FC236}">
              <a16:creationId xmlns:a16="http://schemas.microsoft.com/office/drawing/2014/main" id="{00000000-0008-0000-0C00-00000C000000}"/>
            </a:ext>
          </a:extLst>
        </xdr:cNvPr>
        <xdr:cNvSpPr txBox="1">
          <a:spLocks noChangeArrowheads="1"/>
        </xdr:cNvSpPr>
      </xdr:nvSpPr>
      <xdr:spPr bwMode="auto">
        <a:xfrm>
          <a:off x="12087225"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19050</xdr:rowOff>
    </xdr:from>
    <xdr:to>
      <xdr:col>14</xdr:col>
      <xdr:colOff>0</xdr:colOff>
      <xdr:row>3</xdr:row>
      <xdr:rowOff>257175</xdr:rowOff>
    </xdr:to>
    <xdr:sp macro="" textlink="">
      <xdr:nvSpPr>
        <xdr:cNvPr id="13" name="Text Box 13">
          <a:extLst>
            <a:ext uri="{FF2B5EF4-FFF2-40B4-BE49-F238E27FC236}">
              <a16:creationId xmlns:a16="http://schemas.microsoft.com/office/drawing/2014/main" id="{00000000-0008-0000-0C00-00000D000000}"/>
            </a:ext>
          </a:extLst>
        </xdr:cNvPr>
        <xdr:cNvSpPr txBox="1">
          <a:spLocks noChangeArrowheads="1"/>
        </xdr:cNvSpPr>
      </xdr:nvSpPr>
      <xdr:spPr bwMode="auto">
        <a:xfrm>
          <a:off x="12087225"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14" name="Text Box 14">
          <a:extLst>
            <a:ext uri="{FF2B5EF4-FFF2-40B4-BE49-F238E27FC236}">
              <a16:creationId xmlns:a16="http://schemas.microsoft.com/office/drawing/2014/main" id="{00000000-0008-0000-0C00-00000E000000}"/>
            </a:ext>
          </a:extLst>
        </xdr:cNvPr>
        <xdr:cNvSpPr txBox="1">
          <a:spLocks noChangeArrowheads="1"/>
        </xdr:cNvSpPr>
      </xdr:nvSpPr>
      <xdr:spPr bwMode="auto">
        <a:xfrm>
          <a:off x="25527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15" name="Text Box 15">
          <a:extLst>
            <a:ext uri="{FF2B5EF4-FFF2-40B4-BE49-F238E27FC236}">
              <a16:creationId xmlns:a16="http://schemas.microsoft.com/office/drawing/2014/main" id="{00000000-0008-0000-0C00-00000F000000}"/>
            </a:ext>
          </a:extLst>
        </xdr:cNvPr>
        <xdr:cNvSpPr txBox="1">
          <a:spLocks noChangeArrowheads="1"/>
        </xdr:cNvSpPr>
      </xdr:nvSpPr>
      <xdr:spPr bwMode="auto">
        <a:xfrm>
          <a:off x="25527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16" name="Text Box 16">
          <a:extLst>
            <a:ext uri="{FF2B5EF4-FFF2-40B4-BE49-F238E27FC236}">
              <a16:creationId xmlns:a16="http://schemas.microsoft.com/office/drawing/2014/main" id="{00000000-0008-0000-0C00-000010000000}"/>
            </a:ext>
          </a:extLst>
        </xdr:cNvPr>
        <xdr:cNvSpPr txBox="1">
          <a:spLocks noChangeArrowheads="1"/>
        </xdr:cNvSpPr>
      </xdr:nvSpPr>
      <xdr:spPr bwMode="auto">
        <a:xfrm>
          <a:off x="25527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17" name="Text Box 17">
          <a:extLst>
            <a:ext uri="{FF2B5EF4-FFF2-40B4-BE49-F238E27FC236}">
              <a16:creationId xmlns:a16="http://schemas.microsoft.com/office/drawing/2014/main" id="{00000000-0008-0000-0C00-000011000000}"/>
            </a:ext>
          </a:extLst>
        </xdr:cNvPr>
        <xdr:cNvSpPr txBox="1">
          <a:spLocks noChangeArrowheads="1"/>
        </xdr:cNvSpPr>
      </xdr:nvSpPr>
      <xdr:spPr bwMode="auto">
        <a:xfrm>
          <a:off x="25527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18" name="Text Box 18">
          <a:extLst>
            <a:ext uri="{FF2B5EF4-FFF2-40B4-BE49-F238E27FC236}">
              <a16:creationId xmlns:a16="http://schemas.microsoft.com/office/drawing/2014/main" id="{00000000-0008-0000-0C00-000012000000}"/>
            </a:ext>
          </a:extLst>
        </xdr:cNvPr>
        <xdr:cNvSpPr txBox="1">
          <a:spLocks noChangeArrowheads="1"/>
        </xdr:cNvSpPr>
      </xdr:nvSpPr>
      <xdr:spPr bwMode="auto">
        <a:xfrm>
          <a:off x="25527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19" name="Text Box 19">
          <a:extLst>
            <a:ext uri="{FF2B5EF4-FFF2-40B4-BE49-F238E27FC236}">
              <a16:creationId xmlns:a16="http://schemas.microsoft.com/office/drawing/2014/main" id="{00000000-0008-0000-0C00-000013000000}"/>
            </a:ext>
          </a:extLst>
        </xdr:cNvPr>
        <xdr:cNvSpPr txBox="1">
          <a:spLocks noChangeArrowheads="1"/>
        </xdr:cNvSpPr>
      </xdr:nvSpPr>
      <xdr:spPr bwMode="auto">
        <a:xfrm>
          <a:off x="25527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2</xdr:col>
      <xdr:colOff>0</xdr:colOff>
      <xdr:row>3</xdr:row>
      <xdr:rowOff>19050</xdr:rowOff>
    </xdr:from>
    <xdr:to>
      <xdr:col>2</xdr:col>
      <xdr:colOff>0</xdr:colOff>
      <xdr:row>3</xdr:row>
      <xdr:rowOff>257175</xdr:rowOff>
    </xdr:to>
    <xdr:sp macro="" textlink="">
      <xdr:nvSpPr>
        <xdr:cNvPr id="20" name="Text Box 20">
          <a:extLst>
            <a:ext uri="{FF2B5EF4-FFF2-40B4-BE49-F238E27FC236}">
              <a16:creationId xmlns:a16="http://schemas.microsoft.com/office/drawing/2014/main" id="{00000000-0008-0000-0C00-000014000000}"/>
            </a:ext>
          </a:extLst>
        </xdr:cNvPr>
        <xdr:cNvSpPr txBox="1">
          <a:spLocks noChangeArrowheads="1"/>
        </xdr:cNvSpPr>
      </xdr:nvSpPr>
      <xdr:spPr bwMode="auto">
        <a:xfrm>
          <a:off x="3286125"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2</xdr:col>
      <xdr:colOff>0</xdr:colOff>
      <xdr:row>3</xdr:row>
      <xdr:rowOff>19050</xdr:rowOff>
    </xdr:from>
    <xdr:to>
      <xdr:col>2</xdr:col>
      <xdr:colOff>0</xdr:colOff>
      <xdr:row>3</xdr:row>
      <xdr:rowOff>257175</xdr:rowOff>
    </xdr:to>
    <xdr:sp macro="" textlink="">
      <xdr:nvSpPr>
        <xdr:cNvPr id="21" name="Text Box 21">
          <a:extLst>
            <a:ext uri="{FF2B5EF4-FFF2-40B4-BE49-F238E27FC236}">
              <a16:creationId xmlns:a16="http://schemas.microsoft.com/office/drawing/2014/main" id="{00000000-0008-0000-0C00-000015000000}"/>
            </a:ext>
          </a:extLst>
        </xdr:cNvPr>
        <xdr:cNvSpPr txBox="1">
          <a:spLocks noChangeArrowheads="1"/>
        </xdr:cNvSpPr>
      </xdr:nvSpPr>
      <xdr:spPr bwMode="auto">
        <a:xfrm>
          <a:off x="3286125"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19050</xdr:rowOff>
    </xdr:from>
    <xdr:to>
      <xdr:col>5</xdr:col>
      <xdr:colOff>0</xdr:colOff>
      <xdr:row>3</xdr:row>
      <xdr:rowOff>257175</xdr:rowOff>
    </xdr:to>
    <xdr:sp macro="" textlink="">
      <xdr:nvSpPr>
        <xdr:cNvPr id="22" name="Text Box 22">
          <a:extLst>
            <a:ext uri="{FF2B5EF4-FFF2-40B4-BE49-F238E27FC236}">
              <a16:creationId xmlns:a16="http://schemas.microsoft.com/office/drawing/2014/main" id="{00000000-0008-0000-0C00-000016000000}"/>
            </a:ext>
          </a:extLst>
        </xdr:cNvPr>
        <xdr:cNvSpPr txBox="1">
          <a:spLocks noChangeArrowheads="1"/>
        </xdr:cNvSpPr>
      </xdr:nvSpPr>
      <xdr:spPr bwMode="auto">
        <a:xfrm>
          <a:off x="54864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19050</xdr:rowOff>
    </xdr:from>
    <xdr:to>
      <xdr:col>5</xdr:col>
      <xdr:colOff>0</xdr:colOff>
      <xdr:row>3</xdr:row>
      <xdr:rowOff>257175</xdr:rowOff>
    </xdr:to>
    <xdr:sp macro="" textlink="">
      <xdr:nvSpPr>
        <xdr:cNvPr id="23" name="Text Box 23">
          <a:extLst>
            <a:ext uri="{FF2B5EF4-FFF2-40B4-BE49-F238E27FC236}">
              <a16:creationId xmlns:a16="http://schemas.microsoft.com/office/drawing/2014/main" id="{00000000-0008-0000-0C00-000017000000}"/>
            </a:ext>
          </a:extLst>
        </xdr:cNvPr>
        <xdr:cNvSpPr txBox="1">
          <a:spLocks noChangeArrowheads="1"/>
        </xdr:cNvSpPr>
      </xdr:nvSpPr>
      <xdr:spPr bwMode="auto">
        <a:xfrm>
          <a:off x="54864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19050</xdr:rowOff>
    </xdr:from>
    <xdr:to>
      <xdr:col>8</xdr:col>
      <xdr:colOff>0</xdr:colOff>
      <xdr:row>3</xdr:row>
      <xdr:rowOff>257175</xdr:rowOff>
    </xdr:to>
    <xdr:sp macro="" textlink="">
      <xdr:nvSpPr>
        <xdr:cNvPr id="24" name="Text Box 24">
          <a:extLst>
            <a:ext uri="{FF2B5EF4-FFF2-40B4-BE49-F238E27FC236}">
              <a16:creationId xmlns:a16="http://schemas.microsoft.com/office/drawing/2014/main" id="{00000000-0008-0000-0C00-000018000000}"/>
            </a:ext>
          </a:extLst>
        </xdr:cNvPr>
        <xdr:cNvSpPr txBox="1">
          <a:spLocks noChangeArrowheads="1"/>
        </xdr:cNvSpPr>
      </xdr:nvSpPr>
      <xdr:spPr bwMode="auto">
        <a:xfrm>
          <a:off x="7686675"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19050</xdr:rowOff>
    </xdr:from>
    <xdr:to>
      <xdr:col>8</xdr:col>
      <xdr:colOff>0</xdr:colOff>
      <xdr:row>3</xdr:row>
      <xdr:rowOff>257175</xdr:rowOff>
    </xdr:to>
    <xdr:sp macro="" textlink="">
      <xdr:nvSpPr>
        <xdr:cNvPr id="25" name="Text Box 25">
          <a:extLst>
            <a:ext uri="{FF2B5EF4-FFF2-40B4-BE49-F238E27FC236}">
              <a16:creationId xmlns:a16="http://schemas.microsoft.com/office/drawing/2014/main" id="{00000000-0008-0000-0C00-000019000000}"/>
            </a:ext>
          </a:extLst>
        </xdr:cNvPr>
        <xdr:cNvSpPr txBox="1">
          <a:spLocks noChangeArrowheads="1"/>
        </xdr:cNvSpPr>
      </xdr:nvSpPr>
      <xdr:spPr bwMode="auto">
        <a:xfrm>
          <a:off x="7686675"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19050</xdr:rowOff>
    </xdr:from>
    <xdr:to>
      <xdr:col>11</xdr:col>
      <xdr:colOff>0</xdr:colOff>
      <xdr:row>3</xdr:row>
      <xdr:rowOff>257175</xdr:rowOff>
    </xdr:to>
    <xdr:sp macro="" textlink="">
      <xdr:nvSpPr>
        <xdr:cNvPr id="26" name="Text Box 26">
          <a:extLst>
            <a:ext uri="{FF2B5EF4-FFF2-40B4-BE49-F238E27FC236}">
              <a16:creationId xmlns:a16="http://schemas.microsoft.com/office/drawing/2014/main" id="{00000000-0008-0000-0C00-00001A000000}"/>
            </a:ext>
          </a:extLst>
        </xdr:cNvPr>
        <xdr:cNvSpPr txBox="1">
          <a:spLocks noChangeArrowheads="1"/>
        </xdr:cNvSpPr>
      </xdr:nvSpPr>
      <xdr:spPr bwMode="auto">
        <a:xfrm>
          <a:off x="988695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19050</xdr:rowOff>
    </xdr:from>
    <xdr:to>
      <xdr:col>11</xdr:col>
      <xdr:colOff>0</xdr:colOff>
      <xdr:row>3</xdr:row>
      <xdr:rowOff>257175</xdr:rowOff>
    </xdr:to>
    <xdr:sp macro="" textlink="">
      <xdr:nvSpPr>
        <xdr:cNvPr id="27" name="Text Box 27">
          <a:extLst>
            <a:ext uri="{FF2B5EF4-FFF2-40B4-BE49-F238E27FC236}">
              <a16:creationId xmlns:a16="http://schemas.microsoft.com/office/drawing/2014/main" id="{00000000-0008-0000-0C00-00001B000000}"/>
            </a:ext>
          </a:extLst>
        </xdr:cNvPr>
        <xdr:cNvSpPr txBox="1">
          <a:spLocks noChangeArrowheads="1"/>
        </xdr:cNvSpPr>
      </xdr:nvSpPr>
      <xdr:spPr bwMode="auto">
        <a:xfrm>
          <a:off x="988695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19050</xdr:rowOff>
    </xdr:from>
    <xdr:to>
      <xdr:col>5</xdr:col>
      <xdr:colOff>0</xdr:colOff>
      <xdr:row>3</xdr:row>
      <xdr:rowOff>257175</xdr:rowOff>
    </xdr:to>
    <xdr:sp macro="" textlink="">
      <xdr:nvSpPr>
        <xdr:cNvPr id="28" name="Text Box 28">
          <a:extLst>
            <a:ext uri="{FF2B5EF4-FFF2-40B4-BE49-F238E27FC236}">
              <a16:creationId xmlns:a16="http://schemas.microsoft.com/office/drawing/2014/main" id="{00000000-0008-0000-0C00-00001C000000}"/>
            </a:ext>
          </a:extLst>
        </xdr:cNvPr>
        <xdr:cNvSpPr txBox="1">
          <a:spLocks noChangeArrowheads="1"/>
        </xdr:cNvSpPr>
      </xdr:nvSpPr>
      <xdr:spPr bwMode="auto">
        <a:xfrm>
          <a:off x="54864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19050</xdr:rowOff>
    </xdr:from>
    <xdr:to>
      <xdr:col>5</xdr:col>
      <xdr:colOff>0</xdr:colOff>
      <xdr:row>3</xdr:row>
      <xdr:rowOff>257175</xdr:rowOff>
    </xdr:to>
    <xdr:sp macro="" textlink="">
      <xdr:nvSpPr>
        <xdr:cNvPr id="29" name="Text Box 29">
          <a:extLst>
            <a:ext uri="{FF2B5EF4-FFF2-40B4-BE49-F238E27FC236}">
              <a16:creationId xmlns:a16="http://schemas.microsoft.com/office/drawing/2014/main" id="{00000000-0008-0000-0C00-00001D000000}"/>
            </a:ext>
          </a:extLst>
        </xdr:cNvPr>
        <xdr:cNvSpPr txBox="1">
          <a:spLocks noChangeArrowheads="1"/>
        </xdr:cNvSpPr>
      </xdr:nvSpPr>
      <xdr:spPr bwMode="auto">
        <a:xfrm>
          <a:off x="54864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19050</xdr:rowOff>
    </xdr:from>
    <xdr:to>
      <xdr:col>8</xdr:col>
      <xdr:colOff>0</xdr:colOff>
      <xdr:row>3</xdr:row>
      <xdr:rowOff>257175</xdr:rowOff>
    </xdr:to>
    <xdr:sp macro="" textlink="">
      <xdr:nvSpPr>
        <xdr:cNvPr id="30" name="Text Box 30">
          <a:extLst>
            <a:ext uri="{FF2B5EF4-FFF2-40B4-BE49-F238E27FC236}">
              <a16:creationId xmlns:a16="http://schemas.microsoft.com/office/drawing/2014/main" id="{00000000-0008-0000-0C00-00001E000000}"/>
            </a:ext>
          </a:extLst>
        </xdr:cNvPr>
        <xdr:cNvSpPr txBox="1">
          <a:spLocks noChangeArrowheads="1"/>
        </xdr:cNvSpPr>
      </xdr:nvSpPr>
      <xdr:spPr bwMode="auto">
        <a:xfrm>
          <a:off x="7686675"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19050</xdr:rowOff>
    </xdr:from>
    <xdr:to>
      <xdr:col>8</xdr:col>
      <xdr:colOff>0</xdr:colOff>
      <xdr:row>3</xdr:row>
      <xdr:rowOff>257175</xdr:rowOff>
    </xdr:to>
    <xdr:sp macro="" textlink="">
      <xdr:nvSpPr>
        <xdr:cNvPr id="31" name="Text Box 31">
          <a:extLst>
            <a:ext uri="{FF2B5EF4-FFF2-40B4-BE49-F238E27FC236}">
              <a16:creationId xmlns:a16="http://schemas.microsoft.com/office/drawing/2014/main" id="{00000000-0008-0000-0C00-00001F000000}"/>
            </a:ext>
          </a:extLst>
        </xdr:cNvPr>
        <xdr:cNvSpPr txBox="1">
          <a:spLocks noChangeArrowheads="1"/>
        </xdr:cNvSpPr>
      </xdr:nvSpPr>
      <xdr:spPr bwMode="auto">
        <a:xfrm>
          <a:off x="7686675"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19050</xdr:rowOff>
    </xdr:from>
    <xdr:to>
      <xdr:col>11</xdr:col>
      <xdr:colOff>0</xdr:colOff>
      <xdr:row>3</xdr:row>
      <xdr:rowOff>257175</xdr:rowOff>
    </xdr:to>
    <xdr:sp macro="" textlink="">
      <xdr:nvSpPr>
        <xdr:cNvPr id="32" name="Text Box 32">
          <a:extLst>
            <a:ext uri="{FF2B5EF4-FFF2-40B4-BE49-F238E27FC236}">
              <a16:creationId xmlns:a16="http://schemas.microsoft.com/office/drawing/2014/main" id="{00000000-0008-0000-0C00-000020000000}"/>
            </a:ext>
          </a:extLst>
        </xdr:cNvPr>
        <xdr:cNvSpPr txBox="1">
          <a:spLocks noChangeArrowheads="1"/>
        </xdr:cNvSpPr>
      </xdr:nvSpPr>
      <xdr:spPr bwMode="auto">
        <a:xfrm>
          <a:off x="988695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19050</xdr:rowOff>
    </xdr:from>
    <xdr:to>
      <xdr:col>11</xdr:col>
      <xdr:colOff>0</xdr:colOff>
      <xdr:row>3</xdr:row>
      <xdr:rowOff>257175</xdr:rowOff>
    </xdr:to>
    <xdr:sp macro="" textlink="">
      <xdr:nvSpPr>
        <xdr:cNvPr id="33" name="Text Box 33">
          <a:extLst>
            <a:ext uri="{FF2B5EF4-FFF2-40B4-BE49-F238E27FC236}">
              <a16:creationId xmlns:a16="http://schemas.microsoft.com/office/drawing/2014/main" id="{00000000-0008-0000-0C00-000021000000}"/>
            </a:ext>
          </a:extLst>
        </xdr:cNvPr>
        <xdr:cNvSpPr txBox="1">
          <a:spLocks noChangeArrowheads="1"/>
        </xdr:cNvSpPr>
      </xdr:nvSpPr>
      <xdr:spPr bwMode="auto">
        <a:xfrm>
          <a:off x="988695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19050</xdr:rowOff>
    </xdr:from>
    <xdr:to>
      <xdr:col>14</xdr:col>
      <xdr:colOff>0</xdr:colOff>
      <xdr:row>3</xdr:row>
      <xdr:rowOff>257175</xdr:rowOff>
    </xdr:to>
    <xdr:sp macro="" textlink="">
      <xdr:nvSpPr>
        <xdr:cNvPr id="34" name="Text Box 34">
          <a:extLst>
            <a:ext uri="{FF2B5EF4-FFF2-40B4-BE49-F238E27FC236}">
              <a16:creationId xmlns:a16="http://schemas.microsoft.com/office/drawing/2014/main" id="{00000000-0008-0000-0C00-000022000000}"/>
            </a:ext>
          </a:extLst>
        </xdr:cNvPr>
        <xdr:cNvSpPr txBox="1">
          <a:spLocks noChangeArrowheads="1"/>
        </xdr:cNvSpPr>
      </xdr:nvSpPr>
      <xdr:spPr bwMode="auto">
        <a:xfrm>
          <a:off x="12087225"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19050</xdr:rowOff>
    </xdr:from>
    <xdr:to>
      <xdr:col>14</xdr:col>
      <xdr:colOff>0</xdr:colOff>
      <xdr:row>3</xdr:row>
      <xdr:rowOff>257175</xdr:rowOff>
    </xdr:to>
    <xdr:sp macro="" textlink="">
      <xdr:nvSpPr>
        <xdr:cNvPr id="35" name="Text Box 35">
          <a:extLst>
            <a:ext uri="{FF2B5EF4-FFF2-40B4-BE49-F238E27FC236}">
              <a16:creationId xmlns:a16="http://schemas.microsoft.com/office/drawing/2014/main" id="{00000000-0008-0000-0C00-000023000000}"/>
            </a:ext>
          </a:extLst>
        </xdr:cNvPr>
        <xdr:cNvSpPr txBox="1">
          <a:spLocks noChangeArrowheads="1"/>
        </xdr:cNvSpPr>
      </xdr:nvSpPr>
      <xdr:spPr bwMode="auto">
        <a:xfrm>
          <a:off x="12087225"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36" name="Text Box 2">
          <a:extLst>
            <a:ext uri="{FF2B5EF4-FFF2-40B4-BE49-F238E27FC236}">
              <a16:creationId xmlns:a16="http://schemas.microsoft.com/office/drawing/2014/main" id="{00000000-0008-0000-0C00-000024000000}"/>
            </a:ext>
          </a:extLst>
        </xdr:cNvPr>
        <xdr:cNvSpPr txBox="1">
          <a:spLocks noChangeArrowheads="1"/>
        </xdr:cNvSpPr>
      </xdr:nvSpPr>
      <xdr:spPr bwMode="auto">
        <a:xfrm>
          <a:off x="25527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37" name="Text Box 3">
          <a:extLst>
            <a:ext uri="{FF2B5EF4-FFF2-40B4-BE49-F238E27FC236}">
              <a16:creationId xmlns:a16="http://schemas.microsoft.com/office/drawing/2014/main" id="{00000000-0008-0000-0C00-000025000000}"/>
            </a:ext>
          </a:extLst>
        </xdr:cNvPr>
        <xdr:cNvSpPr txBox="1">
          <a:spLocks noChangeArrowheads="1"/>
        </xdr:cNvSpPr>
      </xdr:nvSpPr>
      <xdr:spPr bwMode="auto">
        <a:xfrm>
          <a:off x="25527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38" name="Text Box 4">
          <a:extLst>
            <a:ext uri="{FF2B5EF4-FFF2-40B4-BE49-F238E27FC236}">
              <a16:creationId xmlns:a16="http://schemas.microsoft.com/office/drawing/2014/main" id="{00000000-0008-0000-0C00-000026000000}"/>
            </a:ext>
          </a:extLst>
        </xdr:cNvPr>
        <xdr:cNvSpPr txBox="1">
          <a:spLocks noChangeArrowheads="1"/>
        </xdr:cNvSpPr>
      </xdr:nvSpPr>
      <xdr:spPr bwMode="auto">
        <a:xfrm>
          <a:off x="25527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39" name="Text Box 5">
          <a:extLst>
            <a:ext uri="{FF2B5EF4-FFF2-40B4-BE49-F238E27FC236}">
              <a16:creationId xmlns:a16="http://schemas.microsoft.com/office/drawing/2014/main" id="{00000000-0008-0000-0C00-000027000000}"/>
            </a:ext>
          </a:extLst>
        </xdr:cNvPr>
        <xdr:cNvSpPr txBox="1">
          <a:spLocks noChangeArrowheads="1"/>
        </xdr:cNvSpPr>
      </xdr:nvSpPr>
      <xdr:spPr bwMode="auto">
        <a:xfrm>
          <a:off x="25527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40" name="Text Box 6">
          <a:extLst>
            <a:ext uri="{FF2B5EF4-FFF2-40B4-BE49-F238E27FC236}">
              <a16:creationId xmlns:a16="http://schemas.microsoft.com/office/drawing/2014/main" id="{00000000-0008-0000-0C00-000028000000}"/>
            </a:ext>
          </a:extLst>
        </xdr:cNvPr>
        <xdr:cNvSpPr txBox="1">
          <a:spLocks noChangeArrowheads="1"/>
        </xdr:cNvSpPr>
      </xdr:nvSpPr>
      <xdr:spPr bwMode="auto">
        <a:xfrm>
          <a:off x="25527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41" name="Text Box 7">
          <a:extLst>
            <a:ext uri="{FF2B5EF4-FFF2-40B4-BE49-F238E27FC236}">
              <a16:creationId xmlns:a16="http://schemas.microsoft.com/office/drawing/2014/main" id="{00000000-0008-0000-0C00-000029000000}"/>
            </a:ext>
          </a:extLst>
        </xdr:cNvPr>
        <xdr:cNvSpPr txBox="1">
          <a:spLocks noChangeArrowheads="1"/>
        </xdr:cNvSpPr>
      </xdr:nvSpPr>
      <xdr:spPr bwMode="auto">
        <a:xfrm>
          <a:off x="25527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42" name="Text Box 8">
          <a:extLst>
            <a:ext uri="{FF2B5EF4-FFF2-40B4-BE49-F238E27FC236}">
              <a16:creationId xmlns:a16="http://schemas.microsoft.com/office/drawing/2014/main" id="{00000000-0008-0000-0C00-00002A000000}"/>
            </a:ext>
          </a:extLst>
        </xdr:cNvPr>
        <xdr:cNvSpPr txBox="1">
          <a:spLocks noChangeArrowheads="1"/>
        </xdr:cNvSpPr>
      </xdr:nvSpPr>
      <xdr:spPr bwMode="auto">
        <a:xfrm>
          <a:off x="25527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43" name="Text Box 9">
          <a:extLst>
            <a:ext uri="{FF2B5EF4-FFF2-40B4-BE49-F238E27FC236}">
              <a16:creationId xmlns:a16="http://schemas.microsoft.com/office/drawing/2014/main" id="{00000000-0008-0000-0C00-00002B000000}"/>
            </a:ext>
          </a:extLst>
        </xdr:cNvPr>
        <xdr:cNvSpPr txBox="1">
          <a:spLocks noChangeArrowheads="1"/>
        </xdr:cNvSpPr>
      </xdr:nvSpPr>
      <xdr:spPr bwMode="auto">
        <a:xfrm>
          <a:off x="25527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44" name="Text Box 10">
          <a:extLst>
            <a:ext uri="{FF2B5EF4-FFF2-40B4-BE49-F238E27FC236}">
              <a16:creationId xmlns:a16="http://schemas.microsoft.com/office/drawing/2014/main" id="{00000000-0008-0000-0C00-00002C000000}"/>
            </a:ext>
          </a:extLst>
        </xdr:cNvPr>
        <xdr:cNvSpPr txBox="1">
          <a:spLocks noChangeArrowheads="1"/>
        </xdr:cNvSpPr>
      </xdr:nvSpPr>
      <xdr:spPr bwMode="auto">
        <a:xfrm>
          <a:off x="25527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45" name="Text Box 11">
          <a:extLst>
            <a:ext uri="{FF2B5EF4-FFF2-40B4-BE49-F238E27FC236}">
              <a16:creationId xmlns:a16="http://schemas.microsoft.com/office/drawing/2014/main" id="{00000000-0008-0000-0C00-00002D000000}"/>
            </a:ext>
          </a:extLst>
        </xdr:cNvPr>
        <xdr:cNvSpPr txBox="1">
          <a:spLocks noChangeArrowheads="1"/>
        </xdr:cNvSpPr>
      </xdr:nvSpPr>
      <xdr:spPr bwMode="auto">
        <a:xfrm>
          <a:off x="25527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19050</xdr:rowOff>
    </xdr:from>
    <xdr:to>
      <xdr:col>14</xdr:col>
      <xdr:colOff>0</xdr:colOff>
      <xdr:row>3</xdr:row>
      <xdr:rowOff>257175</xdr:rowOff>
    </xdr:to>
    <xdr:sp macro="" textlink="">
      <xdr:nvSpPr>
        <xdr:cNvPr id="46" name="Text Box 12">
          <a:extLst>
            <a:ext uri="{FF2B5EF4-FFF2-40B4-BE49-F238E27FC236}">
              <a16:creationId xmlns:a16="http://schemas.microsoft.com/office/drawing/2014/main" id="{00000000-0008-0000-0C00-00002E000000}"/>
            </a:ext>
          </a:extLst>
        </xdr:cNvPr>
        <xdr:cNvSpPr txBox="1">
          <a:spLocks noChangeArrowheads="1"/>
        </xdr:cNvSpPr>
      </xdr:nvSpPr>
      <xdr:spPr bwMode="auto">
        <a:xfrm>
          <a:off x="12087225"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19050</xdr:rowOff>
    </xdr:from>
    <xdr:to>
      <xdr:col>14</xdr:col>
      <xdr:colOff>0</xdr:colOff>
      <xdr:row>3</xdr:row>
      <xdr:rowOff>257175</xdr:rowOff>
    </xdr:to>
    <xdr:sp macro="" textlink="">
      <xdr:nvSpPr>
        <xdr:cNvPr id="47" name="Text Box 13">
          <a:extLst>
            <a:ext uri="{FF2B5EF4-FFF2-40B4-BE49-F238E27FC236}">
              <a16:creationId xmlns:a16="http://schemas.microsoft.com/office/drawing/2014/main" id="{00000000-0008-0000-0C00-00002F000000}"/>
            </a:ext>
          </a:extLst>
        </xdr:cNvPr>
        <xdr:cNvSpPr txBox="1">
          <a:spLocks noChangeArrowheads="1"/>
        </xdr:cNvSpPr>
      </xdr:nvSpPr>
      <xdr:spPr bwMode="auto">
        <a:xfrm>
          <a:off x="12087225"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48" name="Text Box 14">
          <a:extLst>
            <a:ext uri="{FF2B5EF4-FFF2-40B4-BE49-F238E27FC236}">
              <a16:creationId xmlns:a16="http://schemas.microsoft.com/office/drawing/2014/main" id="{00000000-0008-0000-0C00-000030000000}"/>
            </a:ext>
          </a:extLst>
        </xdr:cNvPr>
        <xdr:cNvSpPr txBox="1">
          <a:spLocks noChangeArrowheads="1"/>
        </xdr:cNvSpPr>
      </xdr:nvSpPr>
      <xdr:spPr bwMode="auto">
        <a:xfrm>
          <a:off x="25527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49" name="Text Box 15">
          <a:extLst>
            <a:ext uri="{FF2B5EF4-FFF2-40B4-BE49-F238E27FC236}">
              <a16:creationId xmlns:a16="http://schemas.microsoft.com/office/drawing/2014/main" id="{00000000-0008-0000-0C00-000031000000}"/>
            </a:ext>
          </a:extLst>
        </xdr:cNvPr>
        <xdr:cNvSpPr txBox="1">
          <a:spLocks noChangeArrowheads="1"/>
        </xdr:cNvSpPr>
      </xdr:nvSpPr>
      <xdr:spPr bwMode="auto">
        <a:xfrm>
          <a:off x="25527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50" name="Text Box 16">
          <a:extLst>
            <a:ext uri="{FF2B5EF4-FFF2-40B4-BE49-F238E27FC236}">
              <a16:creationId xmlns:a16="http://schemas.microsoft.com/office/drawing/2014/main" id="{00000000-0008-0000-0C00-000032000000}"/>
            </a:ext>
          </a:extLst>
        </xdr:cNvPr>
        <xdr:cNvSpPr txBox="1">
          <a:spLocks noChangeArrowheads="1"/>
        </xdr:cNvSpPr>
      </xdr:nvSpPr>
      <xdr:spPr bwMode="auto">
        <a:xfrm>
          <a:off x="25527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51" name="Text Box 17">
          <a:extLst>
            <a:ext uri="{FF2B5EF4-FFF2-40B4-BE49-F238E27FC236}">
              <a16:creationId xmlns:a16="http://schemas.microsoft.com/office/drawing/2014/main" id="{00000000-0008-0000-0C00-000033000000}"/>
            </a:ext>
          </a:extLst>
        </xdr:cNvPr>
        <xdr:cNvSpPr txBox="1">
          <a:spLocks noChangeArrowheads="1"/>
        </xdr:cNvSpPr>
      </xdr:nvSpPr>
      <xdr:spPr bwMode="auto">
        <a:xfrm>
          <a:off x="25527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52" name="Text Box 18">
          <a:extLst>
            <a:ext uri="{FF2B5EF4-FFF2-40B4-BE49-F238E27FC236}">
              <a16:creationId xmlns:a16="http://schemas.microsoft.com/office/drawing/2014/main" id="{00000000-0008-0000-0C00-000034000000}"/>
            </a:ext>
          </a:extLst>
        </xdr:cNvPr>
        <xdr:cNvSpPr txBox="1">
          <a:spLocks noChangeArrowheads="1"/>
        </xdr:cNvSpPr>
      </xdr:nvSpPr>
      <xdr:spPr bwMode="auto">
        <a:xfrm>
          <a:off x="25527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19050</xdr:rowOff>
    </xdr:from>
    <xdr:to>
      <xdr:col>1</xdr:col>
      <xdr:colOff>0</xdr:colOff>
      <xdr:row>3</xdr:row>
      <xdr:rowOff>257175</xdr:rowOff>
    </xdr:to>
    <xdr:sp macro="" textlink="">
      <xdr:nvSpPr>
        <xdr:cNvPr id="53" name="Text Box 19">
          <a:extLst>
            <a:ext uri="{FF2B5EF4-FFF2-40B4-BE49-F238E27FC236}">
              <a16:creationId xmlns:a16="http://schemas.microsoft.com/office/drawing/2014/main" id="{00000000-0008-0000-0C00-000035000000}"/>
            </a:ext>
          </a:extLst>
        </xdr:cNvPr>
        <xdr:cNvSpPr txBox="1">
          <a:spLocks noChangeArrowheads="1"/>
        </xdr:cNvSpPr>
      </xdr:nvSpPr>
      <xdr:spPr bwMode="auto">
        <a:xfrm>
          <a:off x="25527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2</xdr:col>
      <xdr:colOff>0</xdr:colOff>
      <xdr:row>3</xdr:row>
      <xdr:rowOff>19050</xdr:rowOff>
    </xdr:from>
    <xdr:to>
      <xdr:col>2</xdr:col>
      <xdr:colOff>0</xdr:colOff>
      <xdr:row>3</xdr:row>
      <xdr:rowOff>257175</xdr:rowOff>
    </xdr:to>
    <xdr:sp macro="" textlink="">
      <xdr:nvSpPr>
        <xdr:cNvPr id="54" name="Text Box 20">
          <a:extLst>
            <a:ext uri="{FF2B5EF4-FFF2-40B4-BE49-F238E27FC236}">
              <a16:creationId xmlns:a16="http://schemas.microsoft.com/office/drawing/2014/main" id="{00000000-0008-0000-0C00-000036000000}"/>
            </a:ext>
          </a:extLst>
        </xdr:cNvPr>
        <xdr:cNvSpPr txBox="1">
          <a:spLocks noChangeArrowheads="1"/>
        </xdr:cNvSpPr>
      </xdr:nvSpPr>
      <xdr:spPr bwMode="auto">
        <a:xfrm>
          <a:off x="3286125"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2</xdr:col>
      <xdr:colOff>0</xdr:colOff>
      <xdr:row>3</xdr:row>
      <xdr:rowOff>19050</xdr:rowOff>
    </xdr:from>
    <xdr:to>
      <xdr:col>2</xdr:col>
      <xdr:colOff>0</xdr:colOff>
      <xdr:row>3</xdr:row>
      <xdr:rowOff>257175</xdr:rowOff>
    </xdr:to>
    <xdr:sp macro="" textlink="">
      <xdr:nvSpPr>
        <xdr:cNvPr id="55" name="Text Box 21">
          <a:extLst>
            <a:ext uri="{FF2B5EF4-FFF2-40B4-BE49-F238E27FC236}">
              <a16:creationId xmlns:a16="http://schemas.microsoft.com/office/drawing/2014/main" id="{00000000-0008-0000-0C00-000037000000}"/>
            </a:ext>
          </a:extLst>
        </xdr:cNvPr>
        <xdr:cNvSpPr txBox="1">
          <a:spLocks noChangeArrowheads="1"/>
        </xdr:cNvSpPr>
      </xdr:nvSpPr>
      <xdr:spPr bwMode="auto">
        <a:xfrm>
          <a:off x="3286125"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19050</xdr:rowOff>
    </xdr:from>
    <xdr:to>
      <xdr:col>5</xdr:col>
      <xdr:colOff>0</xdr:colOff>
      <xdr:row>3</xdr:row>
      <xdr:rowOff>257175</xdr:rowOff>
    </xdr:to>
    <xdr:sp macro="" textlink="">
      <xdr:nvSpPr>
        <xdr:cNvPr id="56" name="Text Box 22">
          <a:extLst>
            <a:ext uri="{FF2B5EF4-FFF2-40B4-BE49-F238E27FC236}">
              <a16:creationId xmlns:a16="http://schemas.microsoft.com/office/drawing/2014/main" id="{00000000-0008-0000-0C00-000038000000}"/>
            </a:ext>
          </a:extLst>
        </xdr:cNvPr>
        <xdr:cNvSpPr txBox="1">
          <a:spLocks noChangeArrowheads="1"/>
        </xdr:cNvSpPr>
      </xdr:nvSpPr>
      <xdr:spPr bwMode="auto">
        <a:xfrm>
          <a:off x="54864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19050</xdr:rowOff>
    </xdr:from>
    <xdr:to>
      <xdr:col>5</xdr:col>
      <xdr:colOff>0</xdr:colOff>
      <xdr:row>3</xdr:row>
      <xdr:rowOff>257175</xdr:rowOff>
    </xdr:to>
    <xdr:sp macro="" textlink="">
      <xdr:nvSpPr>
        <xdr:cNvPr id="57" name="Text Box 23">
          <a:extLst>
            <a:ext uri="{FF2B5EF4-FFF2-40B4-BE49-F238E27FC236}">
              <a16:creationId xmlns:a16="http://schemas.microsoft.com/office/drawing/2014/main" id="{00000000-0008-0000-0C00-000039000000}"/>
            </a:ext>
          </a:extLst>
        </xdr:cNvPr>
        <xdr:cNvSpPr txBox="1">
          <a:spLocks noChangeArrowheads="1"/>
        </xdr:cNvSpPr>
      </xdr:nvSpPr>
      <xdr:spPr bwMode="auto">
        <a:xfrm>
          <a:off x="54864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19050</xdr:rowOff>
    </xdr:from>
    <xdr:to>
      <xdr:col>8</xdr:col>
      <xdr:colOff>0</xdr:colOff>
      <xdr:row>3</xdr:row>
      <xdr:rowOff>257175</xdr:rowOff>
    </xdr:to>
    <xdr:sp macro="" textlink="">
      <xdr:nvSpPr>
        <xdr:cNvPr id="58" name="Text Box 24">
          <a:extLst>
            <a:ext uri="{FF2B5EF4-FFF2-40B4-BE49-F238E27FC236}">
              <a16:creationId xmlns:a16="http://schemas.microsoft.com/office/drawing/2014/main" id="{00000000-0008-0000-0C00-00003A000000}"/>
            </a:ext>
          </a:extLst>
        </xdr:cNvPr>
        <xdr:cNvSpPr txBox="1">
          <a:spLocks noChangeArrowheads="1"/>
        </xdr:cNvSpPr>
      </xdr:nvSpPr>
      <xdr:spPr bwMode="auto">
        <a:xfrm>
          <a:off x="7686675"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19050</xdr:rowOff>
    </xdr:from>
    <xdr:to>
      <xdr:col>8</xdr:col>
      <xdr:colOff>0</xdr:colOff>
      <xdr:row>3</xdr:row>
      <xdr:rowOff>257175</xdr:rowOff>
    </xdr:to>
    <xdr:sp macro="" textlink="">
      <xdr:nvSpPr>
        <xdr:cNvPr id="59" name="Text Box 25">
          <a:extLst>
            <a:ext uri="{FF2B5EF4-FFF2-40B4-BE49-F238E27FC236}">
              <a16:creationId xmlns:a16="http://schemas.microsoft.com/office/drawing/2014/main" id="{00000000-0008-0000-0C00-00003B000000}"/>
            </a:ext>
          </a:extLst>
        </xdr:cNvPr>
        <xdr:cNvSpPr txBox="1">
          <a:spLocks noChangeArrowheads="1"/>
        </xdr:cNvSpPr>
      </xdr:nvSpPr>
      <xdr:spPr bwMode="auto">
        <a:xfrm>
          <a:off x="7686675"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19050</xdr:rowOff>
    </xdr:from>
    <xdr:to>
      <xdr:col>11</xdr:col>
      <xdr:colOff>0</xdr:colOff>
      <xdr:row>3</xdr:row>
      <xdr:rowOff>257175</xdr:rowOff>
    </xdr:to>
    <xdr:sp macro="" textlink="">
      <xdr:nvSpPr>
        <xdr:cNvPr id="60" name="Text Box 26">
          <a:extLst>
            <a:ext uri="{FF2B5EF4-FFF2-40B4-BE49-F238E27FC236}">
              <a16:creationId xmlns:a16="http://schemas.microsoft.com/office/drawing/2014/main" id="{00000000-0008-0000-0C00-00003C000000}"/>
            </a:ext>
          </a:extLst>
        </xdr:cNvPr>
        <xdr:cNvSpPr txBox="1">
          <a:spLocks noChangeArrowheads="1"/>
        </xdr:cNvSpPr>
      </xdr:nvSpPr>
      <xdr:spPr bwMode="auto">
        <a:xfrm>
          <a:off x="988695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19050</xdr:rowOff>
    </xdr:from>
    <xdr:to>
      <xdr:col>11</xdr:col>
      <xdr:colOff>0</xdr:colOff>
      <xdr:row>3</xdr:row>
      <xdr:rowOff>257175</xdr:rowOff>
    </xdr:to>
    <xdr:sp macro="" textlink="">
      <xdr:nvSpPr>
        <xdr:cNvPr id="61" name="Text Box 27">
          <a:extLst>
            <a:ext uri="{FF2B5EF4-FFF2-40B4-BE49-F238E27FC236}">
              <a16:creationId xmlns:a16="http://schemas.microsoft.com/office/drawing/2014/main" id="{00000000-0008-0000-0C00-00003D000000}"/>
            </a:ext>
          </a:extLst>
        </xdr:cNvPr>
        <xdr:cNvSpPr txBox="1">
          <a:spLocks noChangeArrowheads="1"/>
        </xdr:cNvSpPr>
      </xdr:nvSpPr>
      <xdr:spPr bwMode="auto">
        <a:xfrm>
          <a:off x="988695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19050</xdr:rowOff>
    </xdr:from>
    <xdr:to>
      <xdr:col>5</xdr:col>
      <xdr:colOff>0</xdr:colOff>
      <xdr:row>3</xdr:row>
      <xdr:rowOff>257175</xdr:rowOff>
    </xdr:to>
    <xdr:sp macro="" textlink="">
      <xdr:nvSpPr>
        <xdr:cNvPr id="62" name="Text Box 28">
          <a:extLst>
            <a:ext uri="{FF2B5EF4-FFF2-40B4-BE49-F238E27FC236}">
              <a16:creationId xmlns:a16="http://schemas.microsoft.com/office/drawing/2014/main" id="{00000000-0008-0000-0C00-00003E000000}"/>
            </a:ext>
          </a:extLst>
        </xdr:cNvPr>
        <xdr:cNvSpPr txBox="1">
          <a:spLocks noChangeArrowheads="1"/>
        </xdr:cNvSpPr>
      </xdr:nvSpPr>
      <xdr:spPr bwMode="auto">
        <a:xfrm>
          <a:off x="54864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19050</xdr:rowOff>
    </xdr:from>
    <xdr:to>
      <xdr:col>5</xdr:col>
      <xdr:colOff>0</xdr:colOff>
      <xdr:row>3</xdr:row>
      <xdr:rowOff>257175</xdr:rowOff>
    </xdr:to>
    <xdr:sp macro="" textlink="">
      <xdr:nvSpPr>
        <xdr:cNvPr id="63" name="Text Box 29">
          <a:extLst>
            <a:ext uri="{FF2B5EF4-FFF2-40B4-BE49-F238E27FC236}">
              <a16:creationId xmlns:a16="http://schemas.microsoft.com/office/drawing/2014/main" id="{00000000-0008-0000-0C00-00003F000000}"/>
            </a:ext>
          </a:extLst>
        </xdr:cNvPr>
        <xdr:cNvSpPr txBox="1">
          <a:spLocks noChangeArrowheads="1"/>
        </xdr:cNvSpPr>
      </xdr:nvSpPr>
      <xdr:spPr bwMode="auto">
        <a:xfrm>
          <a:off x="54864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19050</xdr:rowOff>
    </xdr:from>
    <xdr:to>
      <xdr:col>8</xdr:col>
      <xdr:colOff>0</xdr:colOff>
      <xdr:row>3</xdr:row>
      <xdr:rowOff>257175</xdr:rowOff>
    </xdr:to>
    <xdr:sp macro="" textlink="">
      <xdr:nvSpPr>
        <xdr:cNvPr id="64" name="Text Box 30">
          <a:extLst>
            <a:ext uri="{FF2B5EF4-FFF2-40B4-BE49-F238E27FC236}">
              <a16:creationId xmlns:a16="http://schemas.microsoft.com/office/drawing/2014/main" id="{00000000-0008-0000-0C00-000040000000}"/>
            </a:ext>
          </a:extLst>
        </xdr:cNvPr>
        <xdr:cNvSpPr txBox="1">
          <a:spLocks noChangeArrowheads="1"/>
        </xdr:cNvSpPr>
      </xdr:nvSpPr>
      <xdr:spPr bwMode="auto">
        <a:xfrm>
          <a:off x="7686675"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19050</xdr:rowOff>
    </xdr:from>
    <xdr:to>
      <xdr:col>8</xdr:col>
      <xdr:colOff>0</xdr:colOff>
      <xdr:row>3</xdr:row>
      <xdr:rowOff>257175</xdr:rowOff>
    </xdr:to>
    <xdr:sp macro="" textlink="">
      <xdr:nvSpPr>
        <xdr:cNvPr id="65" name="Text Box 31">
          <a:extLst>
            <a:ext uri="{FF2B5EF4-FFF2-40B4-BE49-F238E27FC236}">
              <a16:creationId xmlns:a16="http://schemas.microsoft.com/office/drawing/2014/main" id="{00000000-0008-0000-0C00-000041000000}"/>
            </a:ext>
          </a:extLst>
        </xdr:cNvPr>
        <xdr:cNvSpPr txBox="1">
          <a:spLocks noChangeArrowheads="1"/>
        </xdr:cNvSpPr>
      </xdr:nvSpPr>
      <xdr:spPr bwMode="auto">
        <a:xfrm>
          <a:off x="7686675"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19050</xdr:rowOff>
    </xdr:from>
    <xdr:to>
      <xdr:col>11</xdr:col>
      <xdr:colOff>0</xdr:colOff>
      <xdr:row>3</xdr:row>
      <xdr:rowOff>257175</xdr:rowOff>
    </xdr:to>
    <xdr:sp macro="" textlink="">
      <xdr:nvSpPr>
        <xdr:cNvPr id="66" name="Text Box 32">
          <a:extLst>
            <a:ext uri="{FF2B5EF4-FFF2-40B4-BE49-F238E27FC236}">
              <a16:creationId xmlns:a16="http://schemas.microsoft.com/office/drawing/2014/main" id="{00000000-0008-0000-0C00-000042000000}"/>
            </a:ext>
          </a:extLst>
        </xdr:cNvPr>
        <xdr:cNvSpPr txBox="1">
          <a:spLocks noChangeArrowheads="1"/>
        </xdr:cNvSpPr>
      </xdr:nvSpPr>
      <xdr:spPr bwMode="auto">
        <a:xfrm>
          <a:off x="988695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19050</xdr:rowOff>
    </xdr:from>
    <xdr:to>
      <xdr:col>11</xdr:col>
      <xdr:colOff>0</xdr:colOff>
      <xdr:row>3</xdr:row>
      <xdr:rowOff>257175</xdr:rowOff>
    </xdr:to>
    <xdr:sp macro="" textlink="">
      <xdr:nvSpPr>
        <xdr:cNvPr id="67" name="Text Box 33">
          <a:extLst>
            <a:ext uri="{FF2B5EF4-FFF2-40B4-BE49-F238E27FC236}">
              <a16:creationId xmlns:a16="http://schemas.microsoft.com/office/drawing/2014/main" id="{00000000-0008-0000-0C00-000043000000}"/>
            </a:ext>
          </a:extLst>
        </xdr:cNvPr>
        <xdr:cNvSpPr txBox="1">
          <a:spLocks noChangeArrowheads="1"/>
        </xdr:cNvSpPr>
      </xdr:nvSpPr>
      <xdr:spPr bwMode="auto">
        <a:xfrm>
          <a:off x="988695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19050</xdr:rowOff>
    </xdr:from>
    <xdr:to>
      <xdr:col>14</xdr:col>
      <xdr:colOff>0</xdr:colOff>
      <xdr:row>3</xdr:row>
      <xdr:rowOff>257175</xdr:rowOff>
    </xdr:to>
    <xdr:sp macro="" textlink="">
      <xdr:nvSpPr>
        <xdr:cNvPr id="68" name="Text Box 34">
          <a:extLst>
            <a:ext uri="{FF2B5EF4-FFF2-40B4-BE49-F238E27FC236}">
              <a16:creationId xmlns:a16="http://schemas.microsoft.com/office/drawing/2014/main" id="{00000000-0008-0000-0C00-000044000000}"/>
            </a:ext>
          </a:extLst>
        </xdr:cNvPr>
        <xdr:cNvSpPr txBox="1">
          <a:spLocks noChangeArrowheads="1"/>
        </xdr:cNvSpPr>
      </xdr:nvSpPr>
      <xdr:spPr bwMode="auto">
        <a:xfrm>
          <a:off x="12087225"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19050</xdr:rowOff>
    </xdr:from>
    <xdr:to>
      <xdr:col>14</xdr:col>
      <xdr:colOff>0</xdr:colOff>
      <xdr:row>3</xdr:row>
      <xdr:rowOff>257175</xdr:rowOff>
    </xdr:to>
    <xdr:sp macro="" textlink="">
      <xdr:nvSpPr>
        <xdr:cNvPr id="69" name="Text Box 35">
          <a:extLst>
            <a:ext uri="{FF2B5EF4-FFF2-40B4-BE49-F238E27FC236}">
              <a16:creationId xmlns:a16="http://schemas.microsoft.com/office/drawing/2014/main" id="{00000000-0008-0000-0C00-000045000000}"/>
            </a:ext>
          </a:extLst>
        </xdr:cNvPr>
        <xdr:cNvSpPr txBox="1">
          <a:spLocks noChangeArrowheads="1"/>
        </xdr:cNvSpPr>
      </xdr:nvSpPr>
      <xdr:spPr bwMode="auto">
        <a:xfrm>
          <a:off x="12087225"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19050</xdr:rowOff>
    </xdr:from>
    <xdr:to>
      <xdr:col>14</xdr:col>
      <xdr:colOff>0</xdr:colOff>
      <xdr:row>3</xdr:row>
      <xdr:rowOff>257175</xdr:rowOff>
    </xdr:to>
    <xdr:sp macro="" textlink="">
      <xdr:nvSpPr>
        <xdr:cNvPr id="70" name="Text Box 12">
          <a:extLst>
            <a:ext uri="{FF2B5EF4-FFF2-40B4-BE49-F238E27FC236}">
              <a16:creationId xmlns:a16="http://schemas.microsoft.com/office/drawing/2014/main" id="{00000000-0008-0000-0C00-000046000000}"/>
            </a:ext>
          </a:extLst>
        </xdr:cNvPr>
        <xdr:cNvSpPr txBox="1">
          <a:spLocks noChangeArrowheads="1"/>
        </xdr:cNvSpPr>
      </xdr:nvSpPr>
      <xdr:spPr bwMode="auto">
        <a:xfrm>
          <a:off x="12087225"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19050</xdr:rowOff>
    </xdr:from>
    <xdr:to>
      <xdr:col>14</xdr:col>
      <xdr:colOff>0</xdr:colOff>
      <xdr:row>3</xdr:row>
      <xdr:rowOff>257175</xdr:rowOff>
    </xdr:to>
    <xdr:sp macro="" textlink="">
      <xdr:nvSpPr>
        <xdr:cNvPr id="71" name="Text Box 13">
          <a:extLst>
            <a:ext uri="{FF2B5EF4-FFF2-40B4-BE49-F238E27FC236}">
              <a16:creationId xmlns:a16="http://schemas.microsoft.com/office/drawing/2014/main" id="{00000000-0008-0000-0C00-000047000000}"/>
            </a:ext>
          </a:extLst>
        </xdr:cNvPr>
        <xdr:cNvSpPr txBox="1">
          <a:spLocks noChangeArrowheads="1"/>
        </xdr:cNvSpPr>
      </xdr:nvSpPr>
      <xdr:spPr bwMode="auto">
        <a:xfrm>
          <a:off x="12087225"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2</xdr:col>
      <xdr:colOff>0</xdr:colOff>
      <xdr:row>3</xdr:row>
      <xdr:rowOff>19050</xdr:rowOff>
    </xdr:from>
    <xdr:to>
      <xdr:col>2</xdr:col>
      <xdr:colOff>0</xdr:colOff>
      <xdr:row>3</xdr:row>
      <xdr:rowOff>257175</xdr:rowOff>
    </xdr:to>
    <xdr:sp macro="" textlink="">
      <xdr:nvSpPr>
        <xdr:cNvPr id="72" name="Text Box 20">
          <a:extLst>
            <a:ext uri="{FF2B5EF4-FFF2-40B4-BE49-F238E27FC236}">
              <a16:creationId xmlns:a16="http://schemas.microsoft.com/office/drawing/2014/main" id="{00000000-0008-0000-0C00-000048000000}"/>
            </a:ext>
          </a:extLst>
        </xdr:cNvPr>
        <xdr:cNvSpPr txBox="1">
          <a:spLocks noChangeArrowheads="1"/>
        </xdr:cNvSpPr>
      </xdr:nvSpPr>
      <xdr:spPr bwMode="auto">
        <a:xfrm>
          <a:off x="3286125"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2</xdr:col>
      <xdr:colOff>0</xdr:colOff>
      <xdr:row>3</xdr:row>
      <xdr:rowOff>19050</xdr:rowOff>
    </xdr:from>
    <xdr:to>
      <xdr:col>2</xdr:col>
      <xdr:colOff>0</xdr:colOff>
      <xdr:row>3</xdr:row>
      <xdr:rowOff>257175</xdr:rowOff>
    </xdr:to>
    <xdr:sp macro="" textlink="">
      <xdr:nvSpPr>
        <xdr:cNvPr id="73" name="Text Box 21">
          <a:extLst>
            <a:ext uri="{FF2B5EF4-FFF2-40B4-BE49-F238E27FC236}">
              <a16:creationId xmlns:a16="http://schemas.microsoft.com/office/drawing/2014/main" id="{00000000-0008-0000-0C00-000049000000}"/>
            </a:ext>
          </a:extLst>
        </xdr:cNvPr>
        <xdr:cNvSpPr txBox="1">
          <a:spLocks noChangeArrowheads="1"/>
        </xdr:cNvSpPr>
      </xdr:nvSpPr>
      <xdr:spPr bwMode="auto">
        <a:xfrm>
          <a:off x="3286125"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19050</xdr:rowOff>
    </xdr:from>
    <xdr:to>
      <xdr:col>5</xdr:col>
      <xdr:colOff>0</xdr:colOff>
      <xdr:row>3</xdr:row>
      <xdr:rowOff>257175</xdr:rowOff>
    </xdr:to>
    <xdr:sp macro="" textlink="">
      <xdr:nvSpPr>
        <xdr:cNvPr id="74" name="Text Box 22">
          <a:extLst>
            <a:ext uri="{FF2B5EF4-FFF2-40B4-BE49-F238E27FC236}">
              <a16:creationId xmlns:a16="http://schemas.microsoft.com/office/drawing/2014/main" id="{00000000-0008-0000-0C00-00004A000000}"/>
            </a:ext>
          </a:extLst>
        </xdr:cNvPr>
        <xdr:cNvSpPr txBox="1">
          <a:spLocks noChangeArrowheads="1"/>
        </xdr:cNvSpPr>
      </xdr:nvSpPr>
      <xdr:spPr bwMode="auto">
        <a:xfrm>
          <a:off x="54864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19050</xdr:rowOff>
    </xdr:from>
    <xdr:to>
      <xdr:col>5</xdr:col>
      <xdr:colOff>0</xdr:colOff>
      <xdr:row>3</xdr:row>
      <xdr:rowOff>257175</xdr:rowOff>
    </xdr:to>
    <xdr:sp macro="" textlink="">
      <xdr:nvSpPr>
        <xdr:cNvPr id="75" name="Text Box 23">
          <a:extLst>
            <a:ext uri="{FF2B5EF4-FFF2-40B4-BE49-F238E27FC236}">
              <a16:creationId xmlns:a16="http://schemas.microsoft.com/office/drawing/2014/main" id="{00000000-0008-0000-0C00-00004B000000}"/>
            </a:ext>
          </a:extLst>
        </xdr:cNvPr>
        <xdr:cNvSpPr txBox="1">
          <a:spLocks noChangeArrowheads="1"/>
        </xdr:cNvSpPr>
      </xdr:nvSpPr>
      <xdr:spPr bwMode="auto">
        <a:xfrm>
          <a:off x="54864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19050</xdr:rowOff>
    </xdr:from>
    <xdr:to>
      <xdr:col>8</xdr:col>
      <xdr:colOff>0</xdr:colOff>
      <xdr:row>3</xdr:row>
      <xdr:rowOff>257175</xdr:rowOff>
    </xdr:to>
    <xdr:sp macro="" textlink="">
      <xdr:nvSpPr>
        <xdr:cNvPr id="76" name="Text Box 24">
          <a:extLst>
            <a:ext uri="{FF2B5EF4-FFF2-40B4-BE49-F238E27FC236}">
              <a16:creationId xmlns:a16="http://schemas.microsoft.com/office/drawing/2014/main" id="{00000000-0008-0000-0C00-00004C000000}"/>
            </a:ext>
          </a:extLst>
        </xdr:cNvPr>
        <xdr:cNvSpPr txBox="1">
          <a:spLocks noChangeArrowheads="1"/>
        </xdr:cNvSpPr>
      </xdr:nvSpPr>
      <xdr:spPr bwMode="auto">
        <a:xfrm>
          <a:off x="7686675"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19050</xdr:rowOff>
    </xdr:from>
    <xdr:to>
      <xdr:col>8</xdr:col>
      <xdr:colOff>0</xdr:colOff>
      <xdr:row>3</xdr:row>
      <xdr:rowOff>257175</xdr:rowOff>
    </xdr:to>
    <xdr:sp macro="" textlink="">
      <xdr:nvSpPr>
        <xdr:cNvPr id="77" name="Text Box 25">
          <a:extLst>
            <a:ext uri="{FF2B5EF4-FFF2-40B4-BE49-F238E27FC236}">
              <a16:creationId xmlns:a16="http://schemas.microsoft.com/office/drawing/2014/main" id="{00000000-0008-0000-0C00-00004D000000}"/>
            </a:ext>
          </a:extLst>
        </xdr:cNvPr>
        <xdr:cNvSpPr txBox="1">
          <a:spLocks noChangeArrowheads="1"/>
        </xdr:cNvSpPr>
      </xdr:nvSpPr>
      <xdr:spPr bwMode="auto">
        <a:xfrm>
          <a:off x="7686675"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19050</xdr:rowOff>
    </xdr:from>
    <xdr:to>
      <xdr:col>11</xdr:col>
      <xdr:colOff>0</xdr:colOff>
      <xdr:row>3</xdr:row>
      <xdr:rowOff>257175</xdr:rowOff>
    </xdr:to>
    <xdr:sp macro="" textlink="">
      <xdr:nvSpPr>
        <xdr:cNvPr id="78" name="Text Box 26">
          <a:extLst>
            <a:ext uri="{FF2B5EF4-FFF2-40B4-BE49-F238E27FC236}">
              <a16:creationId xmlns:a16="http://schemas.microsoft.com/office/drawing/2014/main" id="{00000000-0008-0000-0C00-00004E000000}"/>
            </a:ext>
          </a:extLst>
        </xdr:cNvPr>
        <xdr:cNvSpPr txBox="1">
          <a:spLocks noChangeArrowheads="1"/>
        </xdr:cNvSpPr>
      </xdr:nvSpPr>
      <xdr:spPr bwMode="auto">
        <a:xfrm>
          <a:off x="988695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19050</xdr:rowOff>
    </xdr:from>
    <xdr:to>
      <xdr:col>11</xdr:col>
      <xdr:colOff>0</xdr:colOff>
      <xdr:row>3</xdr:row>
      <xdr:rowOff>257175</xdr:rowOff>
    </xdr:to>
    <xdr:sp macro="" textlink="">
      <xdr:nvSpPr>
        <xdr:cNvPr id="79" name="Text Box 27">
          <a:extLst>
            <a:ext uri="{FF2B5EF4-FFF2-40B4-BE49-F238E27FC236}">
              <a16:creationId xmlns:a16="http://schemas.microsoft.com/office/drawing/2014/main" id="{00000000-0008-0000-0C00-00004F000000}"/>
            </a:ext>
          </a:extLst>
        </xdr:cNvPr>
        <xdr:cNvSpPr txBox="1">
          <a:spLocks noChangeArrowheads="1"/>
        </xdr:cNvSpPr>
      </xdr:nvSpPr>
      <xdr:spPr bwMode="auto">
        <a:xfrm>
          <a:off x="988695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19050</xdr:rowOff>
    </xdr:from>
    <xdr:to>
      <xdr:col>5</xdr:col>
      <xdr:colOff>0</xdr:colOff>
      <xdr:row>3</xdr:row>
      <xdr:rowOff>257175</xdr:rowOff>
    </xdr:to>
    <xdr:sp macro="" textlink="">
      <xdr:nvSpPr>
        <xdr:cNvPr id="80" name="Text Box 28">
          <a:extLst>
            <a:ext uri="{FF2B5EF4-FFF2-40B4-BE49-F238E27FC236}">
              <a16:creationId xmlns:a16="http://schemas.microsoft.com/office/drawing/2014/main" id="{00000000-0008-0000-0C00-000050000000}"/>
            </a:ext>
          </a:extLst>
        </xdr:cNvPr>
        <xdr:cNvSpPr txBox="1">
          <a:spLocks noChangeArrowheads="1"/>
        </xdr:cNvSpPr>
      </xdr:nvSpPr>
      <xdr:spPr bwMode="auto">
        <a:xfrm>
          <a:off x="54864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19050</xdr:rowOff>
    </xdr:from>
    <xdr:to>
      <xdr:col>5</xdr:col>
      <xdr:colOff>0</xdr:colOff>
      <xdr:row>3</xdr:row>
      <xdr:rowOff>257175</xdr:rowOff>
    </xdr:to>
    <xdr:sp macro="" textlink="">
      <xdr:nvSpPr>
        <xdr:cNvPr id="81" name="Text Box 29">
          <a:extLst>
            <a:ext uri="{FF2B5EF4-FFF2-40B4-BE49-F238E27FC236}">
              <a16:creationId xmlns:a16="http://schemas.microsoft.com/office/drawing/2014/main" id="{00000000-0008-0000-0C00-000051000000}"/>
            </a:ext>
          </a:extLst>
        </xdr:cNvPr>
        <xdr:cNvSpPr txBox="1">
          <a:spLocks noChangeArrowheads="1"/>
        </xdr:cNvSpPr>
      </xdr:nvSpPr>
      <xdr:spPr bwMode="auto">
        <a:xfrm>
          <a:off x="548640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19050</xdr:rowOff>
    </xdr:from>
    <xdr:to>
      <xdr:col>8</xdr:col>
      <xdr:colOff>0</xdr:colOff>
      <xdr:row>3</xdr:row>
      <xdr:rowOff>257175</xdr:rowOff>
    </xdr:to>
    <xdr:sp macro="" textlink="">
      <xdr:nvSpPr>
        <xdr:cNvPr id="82" name="Text Box 30">
          <a:extLst>
            <a:ext uri="{FF2B5EF4-FFF2-40B4-BE49-F238E27FC236}">
              <a16:creationId xmlns:a16="http://schemas.microsoft.com/office/drawing/2014/main" id="{00000000-0008-0000-0C00-000052000000}"/>
            </a:ext>
          </a:extLst>
        </xdr:cNvPr>
        <xdr:cNvSpPr txBox="1">
          <a:spLocks noChangeArrowheads="1"/>
        </xdr:cNvSpPr>
      </xdr:nvSpPr>
      <xdr:spPr bwMode="auto">
        <a:xfrm>
          <a:off x="7686675"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19050</xdr:rowOff>
    </xdr:from>
    <xdr:to>
      <xdr:col>8</xdr:col>
      <xdr:colOff>0</xdr:colOff>
      <xdr:row>3</xdr:row>
      <xdr:rowOff>257175</xdr:rowOff>
    </xdr:to>
    <xdr:sp macro="" textlink="">
      <xdr:nvSpPr>
        <xdr:cNvPr id="83" name="Text Box 31">
          <a:extLst>
            <a:ext uri="{FF2B5EF4-FFF2-40B4-BE49-F238E27FC236}">
              <a16:creationId xmlns:a16="http://schemas.microsoft.com/office/drawing/2014/main" id="{00000000-0008-0000-0C00-000053000000}"/>
            </a:ext>
          </a:extLst>
        </xdr:cNvPr>
        <xdr:cNvSpPr txBox="1">
          <a:spLocks noChangeArrowheads="1"/>
        </xdr:cNvSpPr>
      </xdr:nvSpPr>
      <xdr:spPr bwMode="auto">
        <a:xfrm>
          <a:off x="7686675"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19050</xdr:rowOff>
    </xdr:from>
    <xdr:to>
      <xdr:col>11</xdr:col>
      <xdr:colOff>0</xdr:colOff>
      <xdr:row>3</xdr:row>
      <xdr:rowOff>257175</xdr:rowOff>
    </xdr:to>
    <xdr:sp macro="" textlink="">
      <xdr:nvSpPr>
        <xdr:cNvPr id="84" name="Text Box 32">
          <a:extLst>
            <a:ext uri="{FF2B5EF4-FFF2-40B4-BE49-F238E27FC236}">
              <a16:creationId xmlns:a16="http://schemas.microsoft.com/office/drawing/2014/main" id="{00000000-0008-0000-0C00-000054000000}"/>
            </a:ext>
          </a:extLst>
        </xdr:cNvPr>
        <xdr:cNvSpPr txBox="1">
          <a:spLocks noChangeArrowheads="1"/>
        </xdr:cNvSpPr>
      </xdr:nvSpPr>
      <xdr:spPr bwMode="auto">
        <a:xfrm>
          <a:off x="988695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19050</xdr:rowOff>
    </xdr:from>
    <xdr:to>
      <xdr:col>11</xdr:col>
      <xdr:colOff>0</xdr:colOff>
      <xdr:row>3</xdr:row>
      <xdr:rowOff>257175</xdr:rowOff>
    </xdr:to>
    <xdr:sp macro="" textlink="">
      <xdr:nvSpPr>
        <xdr:cNvPr id="85" name="Text Box 33">
          <a:extLst>
            <a:ext uri="{FF2B5EF4-FFF2-40B4-BE49-F238E27FC236}">
              <a16:creationId xmlns:a16="http://schemas.microsoft.com/office/drawing/2014/main" id="{00000000-0008-0000-0C00-000055000000}"/>
            </a:ext>
          </a:extLst>
        </xdr:cNvPr>
        <xdr:cNvSpPr txBox="1">
          <a:spLocks noChangeArrowheads="1"/>
        </xdr:cNvSpPr>
      </xdr:nvSpPr>
      <xdr:spPr bwMode="auto">
        <a:xfrm>
          <a:off x="9886950"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19050</xdr:rowOff>
    </xdr:from>
    <xdr:to>
      <xdr:col>14</xdr:col>
      <xdr:colOff>0</xdr:colOff>
      <xdr:row>3</xdr:row>
      <xdr:rowOff>257175</xdr:rowOff>
    </xdr:to>
    <xdr:sp macro="" textlink="">
      <xdr:nvSpPr>
        <xdr:cNvPr id="86" name="Text Box 34">
          <a:extLst>
            <a:ext uri="{FF2B5EF4-FFF2-40B4-BE49-F238E27FC236}">
              <a16:creationId xmlns:a16="http://schemas.microsoft.com/office/drawing/2014/main" id="{00000000-0008-0000-0C00-000056000000}"/>
            </a:ext>
          </a:extLst>
        </xdr:cNvPr>
        <xdr:cNvSpPr txBox="1">
          <a:spLocks noChangeArrowheads="1"/>
        </xdr:cNvSpPr>
      </xdr:nvSpPr>
      <xdr:spPr bwMode="auto">
        <a:xfrm>
          <a:off x="12087225"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19050</xdr:rowOff>
    </xdr:from>
    <xdr:to>
      <xdr:col>14</xdr:col>
      <xdr:colOff>0</xdr:colOff>
      <xdr:row>3</xdr:row>
      <xdr:rowOff>257175</xdr:rowOff>
    </xdr:to>
    <xdr:sp macro="" textlink="">
      <xdr:nvSpPr>
        <xdr:cNvPr id="87" name="Text Box 35">
          <a:extLst>
            <a:ext uri="{FF2B5EF4-FFF2-40B4-BE49-F238E27FC236}">
              <a16:creationId xmlns:a16="http://schemas.microsoft.com/office/drawing/2014/main" id="{00000000-0008-0000-0C00-000057000000}"/>
            </a:ext>
          </a:extLst>
        </xdr:cNvPr>
        <xdr:cNvSpPr txBox="1">
          <a:spLocks noChangeArrowheads="1"/>
        </xdr:cNvSpPr>
      </xdr:nvSpPr>
      <xdr:spPr bwMode="auto">
        <a:xfrm>
          <a:off x="12087225" y="990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88" name="Text Box 1">
          <a:extLst>
            <a:ext uri="{FF2B5EF4-FFF2-40B4-BE49-F238E27FC236}">
              <a16:creationId xmlns:a16="http://schemas.microsoft.com/office/drawing/2014/main" id="{00000000-0008-0000-0C00-000058000000}"/>
            </a:ext>
          </a:extLst>
        </xdr:cNvPr>
        <xdr:cNvSpPr txBox="1">
          <a:spLocks noChangeArrowheads="1"/>
        </xdr:cNvSpPr>
      </xdr:nvSpPr>
      <xdr:spPr bwMode="auto">
        <a:xfrm>
          <a:off x="25527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89" name="Text Box 2">
          <a:extLst>
            <a:ext uri="{FF2B5EF4-FFF2-40B4-BE49-F238E27FC236}">
              <a16:creationId xmlns:a16="http://schemas.microsoft.com/office/drawing/2014/main" id="{00000000-0008-0000-0C00-000059000000}"/>
            </a:ext>
          </a:extLst>
        </xdr:cNvPr>
        <xdr:cNvSpPr txBox="1">
          <a:spLocks noChangeArrowheads="1"/>
        </xdr:cNvSpPr>
      </xdr:nvSpPr>
      <xdr:spPr bwMode="auto">
        <a:xfrm>
          <a:off x="25527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90" name="Text Box 3">
          <a:extLst>
            <a:ext uri="{FF2B5EF4-FFF2-40B4-BE49-F238E27FC236}">
              <a16:creationId xmlns:a16="http://schemas.microsoft.com/office/drawing/2014/main" id="{00000000-0008-0000-0C00-00005A000000}"/>
            </a:ext>
          </a:extLst>
        </xdr:cNvPr>
        <xdr:cNvSpPr txBox="1">
          <a:spLocks noChangeArrowheads="1"/>
        </xdr:cNvSpPr>
      </xdr:nvSpPr>
      <xdr:spPr bwMode="auto">
        <a:xfrm>
          <a:off x="25527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91" name="Text Box 4">
          <a:extLst>
            <a:ext uri="{FF2B5EF4-FFF2-40B4-BE49-F238E27FC236}">
              <a16:creationId xmlns:a16="http://schemas.microsoft.com/office/drawing/2014/main" id="{00000000-0008-0000-0C00-00005B000000}"/>
            </a:ext>
          </a:extLst>
        </xdr:cNvPr>
        <xdr:cNvSpPr txBox="1">
          <a:spLocks noChangeArrowheads="1"/>
        </xdr:cNvSpPr>
      </xdr:nvSpPr>
      <xdr:spPr bwMode="auto">
        <a:xfrm>
          <a:off x="25527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92" name="Text Box 5">
          <a:extLst>
            <a:ext uri="{FF2B5EF4-FFF2-40B4-BE49-F238E27FC236}">
              <a16:creationId xmlns:a16="http://schemas.microsoft.com/office/drawing/2014/main" id="{00000000-0008-0000-0C00-00005C000000}"/>
            </a:ext>
          </a:extLst>
        </xdr:cNvPr>
        <xdr:cNvSpPr txBox="1">
          <a:spLocks noChangeArrowheads="1"/>
        </xdr:cNvSpPr>
      </xdr:nvSpPr>
      <xdr:spPr bwMode="auto">
        <a:xfrm>
          <a:off x="25527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10737</xdr:rowOff>
    </xdr:from>
    <xdr:to>
      <xdr:col>14</xdr:col>
      <xdr:colOff>0</xdr:colOff>
      <xdr:row>3</xdr:row>
      <xdr:rowOff>181184</xdr:rowOff>
    </xdr:to>
    <xdr:sp macro="" textlink="">
      <xdr:nvSpPr>
        <xdr:cNvPr id="93" name="Text Box 6">
          <a:extLst>
            <a:ext uri="{FF2B5EF4-FFF2-40B4-BE49-F238E27FC236}">
              <a16:creationId xmlns:a16="http://schemas.microsoft.com/office/drawing/2014/main" id="{00000000-0008-0000-0C00-00005D000000}"/>
            </a:ext>
          </a:extLst>
        </xdr:cNvPr>
        <xdr:cNvSpPr txBox="1">
          <a:spLocks noChangeArrowheads="1"/>
        </xdr:cNvSpPr>
      </xdr:nvSpPr>
      <xdr:spPr bwMode="auto">
        <a:xfrm>
          <a:off x="12087225"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94" name="Text Box 7">
          <a:extLst>
            <a:ext uri="{FF2B5EF4-FFF2-40B4-BE49-F238E27FC236}">
              <a16:creationId xmlns:a16="http://schemas.microsoft.com/office/drawing/2014/main" id="{00000000-0008-0000-0C00-00005E000000}"/>
            </a:ext>
          </a:extLst>
        </xdr:cNvPr>
        <xdr:cNvSpPr txBox="1">
          <a:spLocks noChangeArrowheads="1"/>
        </xdr:cNvSpPr>
      </xdr:nvSpPr>
      <xdr:spPr bwMode="auto">
        <a:xfrm>
          <a:off x="25527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95" name="Text Box 8">
          <a:extLst>
            <a:ext uri="{FF2B5EF4-FFF2-40B4-BE49-F238E27FC236}">
              <a16:creationId xmlns:a16="http://schemas.microsoft.com/office/drawing/2014/main" id="{00000000-0008-0000-0C00-00005F000000}"/>
            </a:ext>
          </a:extLst>
        </xdr:cNvPr>
        <xdr:cNvSpPr txBox="1">
          <a:spLocks noChangeArrowheads="1"/>
        </xdr:cNvSpPr>
      </xdr:nvSpPr>
      <xdr:spPr bwMode="auto">
        <a:xfrm>
          <a:off x="25527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96" name="Text Box 10">
          <a:extLst>
            <a:ext uri="{FF2B5EF4-FFF2-40B4-BE49-F238E27FC236}">
              <a16:creationId xmlns:a16="http://schemas.microsoft.com/office/drawing/2014/main" id="{00000000-0008-0000-0C00-000060000000}"/>
            </a:ext>
          </a:extLst>
        </xdr:cNvPr>
        <xdr:cNvSpPr txBox="1">
          <a:spLocks noChangeArrowheads="1"/>
        </xdr:cNvSpPr>
      </xdr:nvSpPr>
      <xdr:spPr bwMode="auto">
        <a:xfrm>
          <a:off x="25527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97" name="Text Box 11">
          <a:extLst>
            <a:ext uri="{FF2B5EF4-FFF2-40B4-BE49-F238E27FC236}">
              <a16:creationId xmlns:a16="http://schemas.microsoft.com/office/drawing/2014/main" id="{00000000-0008-0000-0C00-000061000000}"/>
            </a:ext>
          </a:extLst>
        </xdr:cNvPr>
        <xdr:cNvSpPr txBox="1">
          <a:spLocks noChangeArrowheads="1"/>
        </xdr:cNvSpPr>
      </xdr:nvSpPr>
      <xdr:spPr bwMode="auto">
        <a:xfrm>
          <a:off x="25527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2</xdr:col>
      <xdr:colOff>0</xdr:colOff>
      <xdr:row>3</xdr:row>
      <xdr:rowOff>10737</xdr:rowOff>
    </xdr:from>
    <xdr:to>
      <xdr:col>2</xdr:col>
      <xdr:colOff>0</xdr:colOff>
      <xdr:row>3</xdr:row>
      <xdr:rowOff>181184</xdr:rowOff>
    </xdr:to>
    <xdr:sp macro="" textlink="">
      <xdr:nvSpPr>
        <xdr:cNvPr id="98" name="Text Box 12">
          <a:extLst>
            <a:ext uri="{FF2B5EF4-FFF2-40B4-BE49-F238E27FC236}">
              <a16:creationId xmlns:a16="http://schemas.microsoft.com/office/drawing/2014/main" id="{00000000-0008-0000-0C00-000062000000}"/>
            </a:ext>
          </a:extLst>
        </xdr:cNvPr>
        <xdr:cNvSpPr txBox="1">
          <a:spLocks noChangeArrowheads="1"/>
        </xdr:cNvSpPr>
      </xdr:nvSpPr>
      <xdr:spPr bwMode="auto">
        <a:xfrm>
          <a:off x="3286125"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10737</xdr:rowOff>
    </xdr:from>
    <xdr:to>
      <xdr:col>5</xdr:col>
      <xdr:colOff>0</xdr:colOff>
      <xdr:row>3</xdr:row>
      <xdr:rowOff>181184</xdr:rowOff>
    </xdr:to>
    <xdr:sp macro="" textlink="">
      <xdr:nvSpPr>
        <xdr:cNvPr id="99" name="Text Box 13">
          <a:extLst>
            <a:ext uri="{FF2B5EF4-FFF2-40B4-BE49-F238E27FC236}">
              <a16:creationId xmlns:a16="http://schemas.microsoft.com/office/drawing/2014/main" id="{00000000-0008-0000-0C00-000063000000}"/>
            </a:ext>
          </a:extLst>
        </xdr:cNvPr>
        <xdr:cNvSpPr txBox="1">
          <a:spLocks noChangeArrowheads="1"/>
        </xdr:cNvSpPr>
      </xdr:nvSpPr>
      <xdr:spPr bwMode="auto">
        <a:xfrm>
          <a:off x="54864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10737</xdr:rowOff>
    </xdr:from>
    <xdr:to>
      <xdr:col>8</xdr:col>
      <xdr:colOff>0</xdr:colOff>
      <xdr:row>3</xdr:row>
      <xdr:rowOff>181184</xdr:rowOff>
    </xdr:to>
    <xdr:sp macro="" textlink="">
      <xdr:nvSpPr>
        <xdr:cNvPr id="100" name="Text Box 14">
          <a:extLst>
            <a:ext uri="{FF2B5EF4-FFF2-40B4-BE49-F238E27FC236}">
              <a16:creationId xmlns:a16="http://schemas.microsoft.com/office/drawing/2014/main" id="{00000000-0008-0000-0C00-000064000000}"/>
            </a:ext>
          </a:extLst>
        </xdr:cNvPr>
        <xdr:cNvSpPr txBox="1">
          <a:spLocks noChangeArrowheads="1"/>
        </xdr:cNvSpPr>
      </xdr:nvSpPr>
      <xdr:spPr bwMode="auto">
        <a:xfrm>
          <a:off x="7686675"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10737</xdr:rowOff>
    </xdr:from>
    <xdr:to>
      <xdr:col>11</xdr:col>
      <xdr:colOff>0</xdr:colOff>
      <xdr:row>3</xdr:row>
      <xdr:rowOff>181184</xdr:rowOff>
    </xdr:to>
    <xdr:sp macro="" textlink="">
      <xdr:nvSpPr>
        <xdr:cNvPr id="101" name="Text Box 15">
          <a:extLst>
            <a:ext uri="{FF2B5EF4-FFF2-40B4-BE49-F238E27FC236}">
              <a16:creationId xmlns:a16="http://schemas.microsoft.com/office/drawing/2014/main" id="{00000000-0008-0000-0C00-000065000000}"/>
            </a:ext>
          </a:extLst>
        </xdr:cNvPr>
        <xdr:cNvSpPr txBox="1">
          <a:spLocks noChangeArrowheads="1"/>
        </xdr:cNvSpPr>
      </xdr:nvSpPr>
      <xdr:spPr bwMode="auto">
        <a:xfrm>
          <a:off x="988695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10737</xdr:rowOff>
    </xdr:from>
    <xdr:to>
      <xdr:col>5</xdr:col>
      <xdr:colOff>0</xdr:colOff>
      <xdr:row>3</xdr:row>
      <xdr:rowOff>181184</xdr:rowOff>
    </xdr:to>
    <xdr:sp macro="" textlink="">
      <xdr:nvSpPr>
        <xdr:cNvPr id="102" name="Text Box 16">
          <a:extLst>
            <a:ext uri="{FF2B5EF4-FFF2-40B4-BE49-F238E27FC236}">
              <a16:creationId xmlns:a16="http://schemas.microsoft.com/office/drawing/2014/main" id="{00000000-0008-0000-0C00-000066000000}"/>
            </a:ext>
          </a:extLst>
        </xdr:cNvPr>
        <xdr:cNvSpPr txBox="1">
          <a:spLocks noChangeArrowheads="1"/>
        </xdr:cNvSpPr>
      </xdr:nvSpPr>
      <xdr:spPr bwMode="auto">
        <a:xfrm>
          <a:off x="54864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10737</xdr:rowOff>
    </xdr:from>
    <xdr:to>
      <xdr:col>8</xdr:col>
      <xdr:colOff>0</xdr:colOff>
      <xdr:row>3</xdr:row>
      <xdr:rowOff>181184</xdr:rowOff>
    </xdr:to>
    <xdr:sp macro="" textlink="">
      <xdr:nvSpPr>
        <xdr:cNvPr id="103" name="Text Box 17">
          <a:extLst>
            <a:ext uri="{FF2B5EF4-FFF2-40B4-BE49-F238E27FC236}">
              <a16:creationId xmlns:a16="http://schemas.microsoft.com/office/drawing/2014/main" id="{00000000-0008-0000-0C00-000067000000}"/>
            </a:ext>
          </a:extLst>
        </xdr:cNvPr>
        <xdr:cNvSpPr txBox="1">
          <a:spLocks noChangeArrowheads="1"/>
        </xdr:cNvSpPr>
      </xdr:nvSpPr>
      <xdr:spPr bwMode="auto">
        <a:xfrm>
          <a:off x="7686675"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10737</xdr:rowOff>
    </xdr:from>
    <xdr:to>
      <xdr:col>11</xdr:col>
      <xdr:colOff>0</xdr:colOff>
      <xdr:row>3</xdr:row>
      <xdr:rowOff>181184</xdr:rowOff>
    </xdr:to>
    <xdr:sp macro="" textlink="">
      <xdr:nvSpPr>
        <xdr:cNvPr id="104" name="Text Box 18">
          <a:extLst>
            <a:ext uri="{FF2B5EF4-FFF2-40B4-BE49-F238E27FC236}">
              <a16:creationId xmlns:a16="http://schemas.microsoft.com/office/drawing/2014/main" id="{00000000-0008-0000-0C00-000068000000}"/>
            </a:ext>
          </a:extLst>
        </xdr:cNvPr>
        <xdr:cNvSpPr txBox="1">
          <a:spLocks noChangeArrowheads="1"/>
        </xdr:cNvSpPr>
      </xdr:nvSpPr>
      <xdr:spPr bwMode="auto">
        <a:xfrm>
          <a:off x="988695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10737</xdr:rowOff>
    </xdr:from>
    <xdr:to>
      <xdr:col>14</xdr:col>
      <xdr:colOff>0</xdr:colOff>
      <xdr:row>3</xdr:row>
      <xdr:rowOff>181184</xdr:rowOff>
    </xdr:to>
    <xdr:sp macro="" textlink="">
      <xdr:nvSpPr>
        <xdr:cNvPr id="105" name="Text Box 19">
          <a:extLst>
            <a:ext uri="{FF2B5EF4-FFF2-40B4-BE49-F238E27FC236}">
              <a16:creationId xmlns:a16="http://schemas.microsoft.com/office/drawing/2014/main" id="{00000000-0008-0000-0C00-000069000000}"/>
            </a:ext>
          </a:extLst>
        </xdr:cNvPr>
        <xdr:cNvSpPr txBox="1">
          <a:spLocks noChangeArrowheads="1"/>
        </xdr:cNvSpPr>
      </xdr:nvSpPr>
      <xdr:spPr bwMode="auto">
        <a:xfrm>
          <a:off x="12087225"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106" name="Text Box 1">
          <a:extLst>
            <a:ext uri="{FF2B5EF4-FFF2-40B4-BE49-F238E27FC236}">
              <a16:creationId xmlns:a16="http://schemas.microsoft.com/office/drawing/2014/main" id="{00000000-0008-0000-0C00-00006A000000}"/>
            </a:ext>
          </a:extLst>
        </xdr:cNvPr>
        <xdr:cNvSpPr txBox="1">
          <a:spLocks noChangeArrowheads="1"/>
        </xdr:cNvSpPr>
      </xdr:nvSpPr>
      <xdr:spPr bwMode="auto">
        <a:xfrm>
          <a:off x="25527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107" name="Text Box 2">
          <a:extLst>
            <a:ext uri="{FF2B5EF4-FFF2-40B4-BE49-F238E27FC236}">
              <a16:creationId xmlns:a16="http://schemas.microsoft.com/office/drawing/2014/main" id="{00000000-0008-0000-0C00-00006B000000}"/>
            </a:ext>
          </a:extLst>
        </xdr:cNvPr>
        <xdr:cNvSpPr txBox="1">
          <a:spLocks noChangeArrowheads="1"/>
        </xdr:cNvSpPr>
      </xdr:nvSpPr>
      <xdr:spPr bwMode="auto">
        <a:xfrm>
          <a:off x="25527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108" name="Text Box 3">
          <a:extLst>
            <a:ext uri="{FF2B5EF4-FFF2-40B4-BE49-F238E27FC236}">
              <a16:creationId xmlns:a16="http://schemas.microsoft.com/office/drawing/2014/main" id="{00000000-0008-0000-0C00-00006C000000}"/>
            </a:ext>
          </a:extLst>
        </xdr:cNvPr>
        <xdr:cNvSpPr txBox="1">
          <a:spLocks noChangeArrowheads="1"/>
        </xdr:cNvSpPr>
      </xdr:nvSpPr>
      <xdr:spPr bwMode="auto">
        <a:xfrm>
          <a:off x="25527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109" name="Text Box 4">
          <a:extLst>
            <a:ext uri="{FF2B5EF4-FFF2-40B4-BE49-F238E27FC236}">
              <a16:creationId xmlns:a16="http://schemas.microsoft.com/office/drawing/2014/main" id="{00000000-0008-0000-0C00-00006D000000}"/>
            </a:ext>
          </a:extLst>
        </xdr:cNvPr>
        <xdr:cNvSpPr txBox="1">
          <a:spLocks noChangeArrowheads="1"/>
        </xdr:cNvSpPr>
      </xdr:nvSpPr>
      <xdr:spPr bwMode="auto">
        <a:xfrm>
          <a:off x="25527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110" name="Text Box 5">
          <a:extLst>
            <a:ext uri="{FF2B5EF4-FFF2-40B4-BE49-F238E27FC236}">
              <a16:creationId xmlns:a16="http://schemas.microsoft.com/office/drawing/2014/main" id="{00000000-0008-0000-0C00-00006E000000}"/>
            </a:ext>
          </a:extLst>
        </xdr:cNvPr>
        <xdr:cNvSpPr txBox="1">
          <a:spLocks noChangeArrowheads="1"/>
        </xdr:cNvSpPr>
      </xdr:nvSpPr>
      <xdr:spPr bwMode="auto">
        <a:xfrm>
          <a:off x="25527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10737</xdr:rowOff>
    </xdr:from>
    <xdr:to>
      <xdr:col>14</xdr:col>
      <xdr:colOff>0</xdr:colOff>
      <xdr:row>3</xdr:row>
      <xdr:rowOff>181184</xdr:rowOff>
    </xdr:to>
    <xdr:sp macro="" textlink="">
      <xdr:nvSpPr>
        <xdr:cNvPr id="111" name="Text Box 6">
          <a:extLst>
            <a:ext uri="{FF2B5EF4-FFF2-40B4-BE49-F238E27FC236}">
              <a16:creationId xmlns:a16="http://schemas.microsoft.com/office/drawing/2014/main" id="{00000000-0008-0000-0C00-00006F000000}"/>
            </a:ext>
          </a:extLst>
        </xdr:cNvPr>
        <xdr:cNvSpPr txBox="1">
          <a:spLocks noChangeArrowheads="1"/>
        </xdr:cNvSpPr>
      </xdr:nvSpPr>
      <xdr:spPr bwMode="auto">
        <a:xfrm>
          <a:off x="12087225"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112" name="Text Box 7">
          <a:extLst>
            <a:ext uri="{FF2B5EF4-FFF2-40B4-BE49-F238E27FC236}">
              <a16:creationId xmlns:a16="http://schemas.microsoft.com/office/drawing/2014/main" id="{00000000-0008-0000-0C00-000070000000}"/>
            </a:ext>
          </a:extLst>
        </xdr:cNvPr>
        <xdr:cNvSpPr txBox="1">
          <a:spLocks noChangeArrowheads="1"/>
        </xdr:cNvSpPr>
      </xdr:nvSpPr>
      <xdr:spPr bwMode="auto">
        <a:xfrm>
          <a:off x="25527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113" name="Text Box 8">
          <a:extLst>
            <a:ext uri="{FF2B5EF4-FFF2-40B4-BE49-F238E27FC236}">
              <a16:creationId xmlns:a16="http://schemas.microsoft.com/office/drawing/2014/main" id="{00000000-0008-0000-0C00-000071000000}"/>
            </a:ext>
          </a:extLst>
        </xdr:cNvPr>
        <xdr:cNvSpPr txBox="1">
          <a:spLocks noChangeArrowheads="1"/>
        </xdr:cNvSpPr>
      </xdr:nvSpPr>
      <xdr:spPr bwMode="auto">
        <a:xfrm>
          <a:off x="25527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114" name="Text Box 10">
          <a:extLst>
            <a:ext uri="{FF2B5EF4-FFF2-40B4-BE49-F238E27FC236}">
              <a16:creationId xmlns:a16="http://schemas.microsoft.com/office/drawing/2014/main" id="{00000000-0008-0000-0C00-000072000000}"/>
            </a:ext>
          </a:extLst>
        </xdr:cNvPr>
        <xdr:cNvSpPr txBox="1">
          <a:spLocks noChangeArrowheads="1"/>
        </xdr:cNvSpPr>
      </xdr:nvSpPr>
      <xdr:spPr bwMode="auto">
        <a:xfrm>
          <a:off x="25527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xdr:col>
      <xdr:colOff>0</xdr:colOff>
      <xdr:row>3</xdr:row>
      <xdr:rowOff>10737</xdr:rowOff>
    </xdr:from>
    <xdr:to>
      <xdr:col>1</xdr:col>
      <xdr:colOff>0</xdr:colOff>
      <xdr:row>3</xdr:row>
      <xdr:rowOff>181184</xdr:rowOff>
    </xdr:to>
    <xdr:sp macro="" textlink="">
      <xdr:nvSpPr>
        <xdr:cNvPr id="115" name="Text Box 11">
          <a:extLst>
            <a:ext uri="{FF2B5EF4-FFF2-40B4-BE49-F238E27FC236}">
              <a16:creationId xmlns:a16="http://schemas.microsoft.com/office/drawing/2014/main" id="{00000000-0008-0000-0C00-000073000000}"/>
            </a:ext>
          </a:extLst>
        </xdr:cNvPr>
        <xdr:cNvSpPr txBox="1">
          <a:spLocks noChangeArrowheads="1"/>
        </xdr:cNvSpPr>
      </xdr:nvSpPr>
      <xdr:spPr bwMode="auto">
        <a:xfrm>
          <a:off x="25527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2</xdr:col>
      <xdr:colOff>0</xdr:colOff>
      <xdr:row>3</xdr:row>
      <xdr:rowOff>10737</xdr:rowOff>
    </xdr:from>
    <xdr:to>
      <xdr:col>2</xdr:col>
      <xdr:colOff>0</xdr:colOff>
      <xdr:row>3</xdr:row>
      <xdr:rowOff>181184</xdr:rowOff>
    </xdr:to>
    <xdr:sp macro="" textlink="">
      <xdr:nvSpPr>
        <xdr:cNvPr id="116" name="Text Box 12">
          <a:extLst>
            <a:ext uri="{FF2B5EF4-FFF2-40B4-BE49-F238E27FC236}">
              <a16:creationId xmlns:a16="http://schemas.microsoft.com/office/drawing/2014/main" id="{00000000-0008-0000-0C00-000074000000}"/>
            </a:ext>
          </a:extLst>
        </xdr:cNvPr>
        <xdr:cNvSpPr txBox="1">
          <a:spLocks noChangeArrowheads="1"/>
        </xdr:cNvSpPr>
      </xdr:nvSpPr>
      <xdr:spPr bwMode="auto">
        <a:xfrm>
          <a:off x="3286125"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10737</xdr:rowOff>
    </xdr:from>
    <xdr:to>
      <xdr:col>5</xdr:col>
      <xdr:colOff>0</xdr:colOff>
      <xdr:row>3</xdr:row>
      <xdr:rowOff>181184</xdr:rowOff>
    </xdr:to>
    <xdr:sp macro="" textlink="">
      <xdr:nvSpPr>
        <xdr:cNvPr id="117" name="Text Box 13">
          <a:extLst>
            <a:ext uri="{FF2B5EF4-FFF2-40B4-BE49-F238E27FC236}">
              <a16:creationId xmlns:a16="http://schemas.microsoft.com/office/drawing/2014/main" id="{00000000-0008-0000-0C00-000075000000}"/>
            </a:ext>
          </a:extLst>
        </xdr:cNvPr>
        <xdr:cNvSpPr txBox="1">
          <a:spLocks noChangeArrowheads="1"/>
        </xdr:cNvSpPr>
      </xdr:nvSpPr>
      <xdr:spPr bwMode="auto">
        <a:xfrm>
          <a:off x="54864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10737</xdr:rowOff>
    </xdr:from>
    <xdr:to>
      <xdr:col>8</xdr:col>
      <xdr:colOff>0</xdr:colOff>
      <xdr:row>3</xdr:row>
      <xdr:rowOff>181184</xdr:rowOff>
    </xdr:to>
    <xdr:sp macro="" textlink="">
      <xdr:nvSpPr>
        <xdr:cNvPr id="118" name="Text Box 14">
          <a:extLst>
            <a:ext uri="{FF2B5EF4-FFF2-40B4-BE49-F238E27FC236}">
              <a16:creationId xmlns:a16="http://schemas.microsoft.com/office/drawing/2014/main" id="{00000000-0008-0000-0C00-000076000000}"/>
            </a:ext>
          </a:extLst>
        </xdr:cNvPr>
        <xdr:cNvSpPr txBox="1">
          <a:spLocks noChangeArrowheads="1"/>
        </xdr:cNvSpPr>
      </xdr:nvSpPr>
      <xdr:spPr bwMode="auto">
        <a:xfrm>
          <a:off x="7686675"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10737</xdr:rowOff>
    </xdr:from>
    <xdr:to>
      <xdr:col>11</xdr:col>
      <xdr:colOff>0</xdr:colOff>
      <xdr:row>3</xdr:row>
      <xdr:rowOff>181184</xdr:rowOff>
    </xdr:to>
    <xdr:sp macro="" textlink="">
      <xdr:nvSpPr>
        <xdr:cNvPr id="119" name="Text Box 15">
          <a:extLst>
            <a:ext uri="{FF2B5EF4-FFF2-40B4-BE49-F238E27FC236}">
              <a16:creationId xmlns:a16="http://schemas.microsoft.com/office/drawing/2014/main" id="{00000000-0008-0000-0C00-000077000000}"/>
            </a:ext>
          </a:extLst>
        </xdr:cNvPr>
        <xdr:cNvSpPr txBox="1">
          <a:spLocks noChangeArrowheads="1"/>
        </xdr:cNvSpPr>
      </xdr:nvSpPr>
      <xdr:spPr bwMode="auto">
        <a:xfrm>
          <a:off x="988695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10737</xdr:rowOff>
    </xdr:from>
    <xdr:to>
      <xdr:col>5</xdr:col>
      <xdr:colOff>0</xdr:colOff>
      <xdr:row>3</xdr:row>
      <xdr:rowOff>181184</xdr:rowOff>
    </xdr:to>
    <xdr:sp macro="" textlink="">
      <xdr:nvSpPr>
        <xdr:cNvPr id="120" name="Text Box 16">
          <a:extLst>
            <a:ext uri="{FF2B5EF4-FFF2-40B4-BE49-F238E27FC236}">
              <a16:creationId xmlns:a16="http://schemas.microsoft.com/office/drawing/2014/main" id="{00000000-0008-0000-0C00-000078000000}"/>
            </a:ext>
          </a:extLst>
        </xdr:cNvPr>
        <xdr:cNvSpPr txBox="1">
          <a:spLocks noChangeArrowheads="1"/>
        </xdr:cNvSpPr>
      </xdr:nvSpPr>
      <xdr:spPr bwMode="auto">
        <a:xfrm>
          <a:off x="54864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10737</xdr:rowOff>
    </xdr:from>
    <xdr:to>
      <xdr:col>8</xdr:col>
      <xdr:colOff>0</xdr:colOff>
      <xdr:row>3</xdr:row>
      <xdr:rowOff>181184</xdr:rowOff>
    </xdr:to>
    <xdr:sp macro="" textlink="">
      <xdr:nvSpPr>
        <xdr:cNvPr id="121" name="Text Box 17">
          <a:extLst>
            <a:ext uri="{FF2B5EF4-FFF2-40B4-BE49-F238E27FC236}">
              <a16:creationId xmlns:a16="http://schemas.microsoft.com/office/drawing/2014/main" id="{00000000-0008-0000-0C00-000079000000}"/>
            </a:ext>
          </a:extLst>
        </xdr:cNvPr>
        <xdr:cNvSpPr txBox="1">
          <a:spLocks noChangeArrowheads="1"/>
        </xdr:cNvSpPr>
      </xdr:nvSpPr>
      <xdr:spPr bwMode="auto">
        <a:xfrm>
          <a:off x="7686675"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10737</xdr:rowOff>
    </xdr:from>
    <xdr:to>
      <xdr:col>11</xdr:col>
      <xdr:colOff>0</xdr:colOff>
      <xdr:row>3</xdr:row>
      <xdr:rowOff>181184</xdr:rowOff>
    </xdr:to>
    <xdr:sp macro="" textlink="">
      <xdr:nvSpPr>
        <xdr:cNvPr id="122" name="Text Box 18">
          <a:extLst>
            <a:ext uri="{FF2B5EF4-FFF2-40B4-BE49-F238E27FC236}">
              <a16:creationId xmlns:a16="http://schemas.microsoft.com/office/drawing/2014/main" id="{00000000-0008-0000-0C00-00007A000000}"/>
            </a:ext>
          </a:extLst>
        </xdr:cNvPr>
        <xdr:cNvSpPr txBox="1">
          <a:spLocks noChangeArrowheads="1"/>
        </xdr:cNvSpPr>
      </xdr:nvSpPr>
      <xdr:spPr bwMode="auto">
        <a:xfrm>
          <a:off x="988695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10737</xdr:rowOff>
    </xdr:from>
    <xdr:to>
      <xdr:col>14</xdr:col>
      <xdr:colOff>0</xdr:colOff>
      <xdr:row>3</xdr:row>
      <xdr:rowOff>181184</xdr:rowOff>
    </xdr:to>
    <xdr:sp macro="" textlink="">
      <xdr:nvSpPr>
        <xdr:cNvPr id="123" name="Text Box 19">
          <a:extLst>
            <a:ext uri="{FF2B5EF4-FFF2-40B4-BE49-F238E27FC236}">
              <a16:creationId xmlns:a16="http://schemas.microsoft.com/office/drawing/2014/main" id="{00000000-0008-0000-0C00-00007B000000}"/>
            </a:ext>
          </a:extLst>
        </xdr:cNvPr>
        <xdr:cNvSpPr txBox="1">
          <a:spLocks noChangeArrowheads="1"/>
        </xdr:cNvSpPr>
      </xdr:nvSpPr>
      <xdr:spPr bwMode="auto">
        <a:xfrm>
          <a:off x="12087225"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10737</xdr:rowOff>
    </xdr:from>
    <xdr:to>
      <xdr:col>5</xdr:col>
      <xdr:colOff>0</xdr:colOff>
      <xdr:row>3</xdr:row>
      <xdr:rowOff>181184</xdr:rowOff>
    </xdr:to>
    <xdr:sp macro="" textlink="">
      <xdr:nvSpPr>
        <xdr:cNvPr id="124" name="Text Box 12">
          <a:extLst>
            <a:ext uri="{FF2B5EF4-FFF2-40B4-BE49-F238E27FC236}">
              <a16:creationId xmlns:a16="http://schemas.microsoft.com/office/drawing/2014/main" id="{00000000-0008-0000-0C00-00007C000000}"/>
            </a:ext>
          </a:extLst>
        </xdr:cNvPr>
        <xdr:cNvSpPr txBox="1">
          <a:spLocks noChangeArrowheads="1"/>
        </xdr:cNvSpPr>
      </xdr:nvSpPr>
      <xdr:spPr bwMode="auto">
        <a:xfrm>
          <a:off x="54864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5</xdr:col>
      <xdr:colOff>0</xdr:colOff>
      <xdr:row>3</xdr:row>
      <xdr:rowOff>10737</xdr:rowOff>
    </xdr:from>
    <xdr:to>
      <xdr:col>5</xdr:col>
      <xdr:colOff>0</xdr:colOff>
      <xdr:row>3</xdr:row>
      <xdr:rowOff>181184</xdr:rowOff>
    </xdr:to>
    <xdr:sp macro="" textlink="">
      <xdr:nvSpPr>
        <xdr:cNvPr id="125" name="Text Box 12">
          <a:extLst>
            <a:ext uri="{FF2B5EF4-FFF2-40B4-BE49-F238E27FC236}">
              <a16:creationId xmlns:a16="http://schemas.microsoft.com/office/drawing/2014/main" id="{00000000-0008-0000-0C00-00007D000000}"/>
            </a:ext>
          </a:extLst>
        </xdr:cNvPr>
        <xdr:cNvSpPr txBox="1">
          <a:spLocks noChangeArrowheads="1"/>
        </xdr:cNvSpPr>
      </xdr:nvSpPr>
      <xdr:spPr bwMode="auto">
        <a:xfrm>
          <a:off x="548640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10737</xdr:rowOff>
    </xdr:from>
    <xdr:to>
      <xdr:col>8</xdr:col>
      <xdr:colOff>0</xdr:colOff>
      <xdr:row>3</xdr:row>
      <xdr:rowOff>181184</xdr:rowOff>
    </xdr:to>
    <xdr:sp macro="" textlink="">
      <xdr:nvSpPr>
        <xdr:cNvPr id="126" name="Text Box 12">
          <a:extLst>
            <a:ext uri="{FF2B5EF4-FFF2-40B4-BE49-F238E27FC236}">
              <a16:creationId xmlns:a16="http://schemas.microsoft.com/office/drawing/2014/main" id="{00000000-0008-0000-0C00-00007E000000}"/>
            </a:ext>
          </a:extLst>
        </xdr:cNvPr>
        <xdr:cNvSpPr txBox="1">
          <a:spLocks noChangeArrowheads="1"/>
        </xdr:cNvSpPr>
      </xdr:nvSpPr>
      <xdr:spPr bwMode="auto">
        <a:xfrm>
          <a:off x="7686675"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8</xdr:col>
      <xdr:colOff>0</xdr:colOff>
      <xdr:row>3</xdr:row>
      <xdr:rowOff>10737</xdr:rowOff>
    </xdr:from>
    <xdr:to>
      <xdr:col>8</xdr:col>
      <xdr:colOff>0</xdr:colOff>
      <xdr:row>3</xdr:row>
      <xdr:rowOff>181184</xdr:rowOff>
    </xdr:to>
    <xdr:sp macro="" textlink="">
      <xdr:nvSpPr>
        <xdr:cNvPr id="127" name="Text Box 12">
          <a:extLst>
            <a:ext uri="{FF2B5EF4-FFF2-40B4-BE49-F238E27FC236}">
              <a16:creationId xmlns:a16="http://schemas.microsoft.com/office/drawing/2014/main" id="{00000000-0008-0000-0C00-00007F000000}"/>
            </a:ext>
          </a:extLst>
        </xdr:cNvPr>
        <xdr:cNvSpPr txBox="1">
          <a:spLocks noChangeArrowheads="1"/>
        </xdr:cNvSpPr>
      </xdr:nvSpPr>
      <xdr:spPr bwMode="auto">
        <a:xfrm>
          <a:off x="7686675"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10737</xdr:rowOff>
    </xdr:from>
    <xdr:to>
      <xdr:col>11</xdr:col>
      <xdr:colOff>0</xdr:colOff>
      <xdr:row>3</xdr:row>
      <xdr:rowOff>181184</xdr:rowOff>
    </xdr:to>
    <xdr:sp macro="" textlink="">
      <xdr:nvSpPr>
        <xdr:cNvPr id="128" name="Text Box 12">
          <a:extLst>
            <a:ext uri="{FF2B5EF4-FFF2-40B4-BE49-F238E27FC236}">
              <a16:creationId xmlns:a16="http://schemas.microsoft.com/office/drawing/2014/main" id="{00000000-0008-0000-0C00-000080000000}"/>
            </a:ext>
          </a:extLst>
        </xdr:cNvPr>
        <xdr:cNvSpPr txBox="1">
          <a:spLocks noChangeArrowheads="1"/>
        </xdr:cNvSpPr>
      </xdr:nvSpPr>
      <xdr:spPr bwMode="auto">
        <a:xfrm>
          <a:off x="988695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11</xdr:col>
      <xdr:colOff>0</xdr:colOff>
      <xdr:row>3</xdr:row>
      <xdr:rowOff>10737</xdr:rowOff>
    </xdr:from>
    <xdr:to>
      <xdr:col>11</xdr:col>
      <xdr:colOff>0</xdr:colOff>
      <xdr:row>3</xdr:row>
      <xdr:rowOff>181184</xdr:rowOff>
    </xdr:to>
    <xdr:sp macro="" textlink="">
      <xdr:nvSpPr>
        <xdr:cNvPr id="129" name="Text Box 12">
          <a:extLst>
            <a:ext uri="{FF2B5EF4-FFF2-40B4-BE49-F238E27FC236}">
              <a16:creationId xmlns:a16="http://schemas.microsoft.com/office/drawing/2014/main" id="{00000000-0008-0000-0C00-000081000000}"/>
            </a:ext>
          </a:extLst>
        </xdr:cNvPr>
        <xdr:cNvSpPr txBox="1">
          <a:spLocks noChangeArrowheads="1"/>
        </xdr:cNvSpPr>
      </xdr:nvSpPr>
      <xdr:spPr bwMode="auto">
        <a:xfrm>
          <a:off x="9886950"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10737</xdr:rowOff>
    </xdr:from>
    <xdr:to>
      <xdr:col>14</xdr:col>
      <xdr:colOff>0</xdr:colOff>
      <xdr:row>3</xdr:row>
      <xdr:rowOff>181184</xdr:rowOff>
    </xdr:to>
    <xdr:sp macro="" textlink="">
      <xdr:nvSpPr>
        <xdr:cNvPr id="130" name="Text Box 12">
          <a:extLst>
            <a:ext uri="{FF2B5EF4-FFF2-40B4-BE49-F238E27FC236}">
              <a16:creationId xmlns:a16="http://schemas.microsoft.com/office/drawing/2014/main" id="{00000000-0008-0000-0C00-000082000000}"/>
            </a:ext>
          </a:extLst>
        </xdr:cNvPr>
        <xdr:cNvSpPr txBox="1">
          <a:spLocks noChangeArrowheads="1"/>
        </xdr:cNvSpPr>
      </xdr:nvSpPr>
      <xdr:spPr bwMode="auto">
        <a:xfrm>
          <a:off x="12087225"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twoCellAnchor>
    <xdr:from>
      <xdr:col>14</xdr:col>
      <xdr:colOff>0</xdr:colOff>
      <xdr:row>3</xdr:row>
      <xdr:rowOff>10737</xdr:rowOff>
    </xdr:from>
    <xdr:to>
      <xdr:col>14</xdr:col>
      <xdr:colOff>0</xdr:colOff>
      <xdr:row>3</xdr:row>
      <xdr:rowOff>181184</xdr:rowOff>
    </xdr:to>
    <xdr:sp macro="" textlink="">
      <xdr:nvSpPr>
        <xdr:cNvPr id="131" name="Text Box 12">
          <a:extLst>
            <a:ext uri="{FF2B5EF4-FFF2-40B4-BE49-F238E27FC236}">
              <a16:creationId xmlns:a16="http://schemas.microsoft.com/office/drawing/2014/main" id="{00000000-0008-0000-0C00-000083000000}"/>
            </a:ext>
          </a:extLst>
        </xdr:cNvPr>
        <xdr:cNvSpPr txBox="1">
          <a:spLocks noChangeArrowheads="1"/>
        </xdr:cNvSpPr>
      </xdr:nvSpPr>
      <xdr:spPr bwMode="auto">
        <a:xfrm>
          <a:off x="12087225" y="982287"/>
          <a:ext cx="0" cy="1704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zh-TW" altLang="en-US" sz="1200" b="0" i="0" u="none" strike="noStrike" baseline="0">
              <a:solidFill>
                <a:srgbClr val="000000"/>
              </a:solidFill>
              <a:latin typeface="新細明體"/>
              <a:ea typeface="新細明體"/>
            </a:rPr>
            <a:t>罪名別</a:t>
          </a:r>
          <a:endParaRPr lang="zh-TW"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371475</xdr:colOff>
      <xdr:row>17</xdr:row>
      <xdr:rowOff>0</xdr:rowOff>
    </xdr:from>
    <xdr:to>
      <xdr:col>0</xdr:col>
      <xdr:colOff>466725</xdr:colOff>
      <xdr:row>17</xdr:row>
      <xdr:rowOff>0</xdr:rowOff>
    </xdr:to>
    <xdr:sp macro="" textlink="">
      <xdr:nvSpPr>
        <xdr:cNvPr id="2" name="AutoShape 1">
          <a:extLst>
            <a:ext uri="{FF2B5EF4-FFF2-40B4-BE49-F238E27FC236}">
              <a16:creationId xmlns:a16="http://schemas.microsoft.com/office/drawing/2014/main" id="{00000000-0008-0000-0F00-000002000000}"/>
            </a:ext>
          </a:extLst>
        </xdr:cNvPr>
        <xdr:cNvSpPr>
          <a:spLocks/>
        </xdr:cNvSpPr>
      </xdr:nvSpPr>
      <xdr:spPr bwMode="auto">
        <a:xfrm>
          <a:off x="371475" y="5572125"/>
          <a:ext cx="95250" cy="0"/>
        </a:xfrm>
        <a:prstGeom prst="leftBrace">
          <a:avLst>
            <a:gd name="adj1" fmla="val -2147483648"/>
            <a:gd name="adj2" fmla="val 50000"/>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0</xdr:col>
      <xdr:colOff>371475</xdr:colOff>
      <xdr:row>17</xdr:row>
      <xdr:rowOff>0</xdr:rowOff>
    </xdr:from>
    <xdr:to>
      <xdr:col>0</xdr:col>
      <xdr:colOff>466725</xdr:colOff>
      <xdr:row>17</xdr:row>
      <xdr:rowOff>0</xdr:rowOff>
    </xdr:to>
    <xdr:sp macro="" textlink="">
      <xdr:nvSpPr>
        <xdr:cNvPr id="3" name="AutoShape 2">
          <a:extLst>
            <a:ext uri="{FF2B5EF4-FFF2-40B4-BE49-F238E27FC236}">
              <a16:creationId xmlns:a16="http://schemas.microsoft.com/office/drawing/2014/main" id="{00000000-0008-0000-0F00-000003000000}"/>
            </a:ext>
          </a:extLst>
        </xdr:cNvPr>
        <xdr:cNvSpPr>
          <a:spLocks/>
        </xdr:cNvSpPr>
      </xdr:nvSpPr>
      <xdr:spPr bwMode="auto">
        <a:xfrm>
          <a:off x="371475" y="5572125"/>
          <a:ext cx="95250" cy="0"/>
        </a:xfrm>
        <a:prstGeom prst="leftBrace">
          <a:avLst>
            <a:gd name="adj1" fmla="val -2147483648"/>
            <a:gd name="adj2" fmla="val 50000"/>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0</xdr:col>
      <xdr:colOff>371475</xdr:colOff>
      <xdr:row>17</xdr:row>
      <xdr:rowOff>0</xdr:rowOff>
    </xdr:from>
    <xdr:to>
      <xdr:col>0</xdr:col>
      <xdr:colOff>466725</xdr:colOff>
      <xdr:row>17</xdr:row>
      <xdr:rowOff>0</xdr:rowOff>
    </xdr:to>
    <xdr:sp macro="" textlink="">
      <xdr:nvSpPr>
        <xdr:cNvPr id="4" name="AutoShape 1">
          <a:extLst>
            <a:ext uri="{FF2B5EF4-FFF2-40B4-BE49-F238E27FC236}">
              <a16:creationId xmlns:a16="http://schemas.microsoft.com/office/drawing/2014/main" id="{00000000-0008-0000-0F00-000004000000}"/>
            </a:ext>
          </a:extLst>
        </xdr:cNvPr>
        <xdr:cNvSpPr>
          <a:spLocks/>
        </xdr:cNvSpPr>
      </xdr:nvSpPr>
      <xdr:spPr bwMode="auto">
        <a:xfrm>
          <a:off x="371475" y="5572125"/>
          <a:ext cx="95250" cy="0"/>
        </a:xfrm>
        <a:prstGeom prst="leftBrace">
          <a:avLst>
            <a:gd name="adj1" fmla="val -2147483648"/>
            <a:gd name="adj2" fmla="val 50000"/>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0</xdr:col>
      <xdr:colOff>371475</xdr:colOff>
      <xdr:row>17</xdr:row>
      <xdr:rowOff>0</xdr:rowOff>
    </xdr:from>
    <xdr:to>
      <xdr:col>0</xdr:col>
      <xdr:colOff>466725</xdr:colOff>
      <xdr:row>17</xdr:row>
      <xdr:rowOff>0</xdr:rowOff>
    </xdr:to>
    <xdr:sp macro="" textlink="">
      <xdr:nvSpPr>
        <xdr:cNvPr id="5" name="AutoShape 2">
          <a:extLst>
            <a:ext uri="{FF2B5EF4-FFF2-40B4-BE49-F238E27FC236}">
              <a16:creationId xmlns:a16="http://schemas.microsoft.com/office/drawing/2014/main" id="{00000000-0008-0000-0F00-000005000000}"/>
            </a:ext>
          </a:extLst>
        </xdr:cNvPr>
        <xdr:cNvSpPr>
          <a:spLocks/>
        </xdr:cNvSpPr>
      </xdr:nvSpPr>
      <xdr:spPr bwMode="auto">
        <a:xfrm>
          <a:off x="371475" y="5572125"/>
          <a:ext cx="95250" cy="0"/>
        </a:xfrm>
        <a:prstGeom prst="leftBrace">
          <a:avLst>
            <a:gd name="adj1" fmla="val -2147483648"/>
            <a:gd name="adj2" fmla="val 50000"/>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0</xdr:colOff>
      <xdr:row>3</xdr:row>
      <xdr:rowOff>19050</xdr:rowOff>
    </xdr:from>
    <xdr:to>
      <xdr:col>9</xdr:col>
      <xdr:colOff>0</xdr:colOff>
      <xdr:row>7</xdr:row>
      <xdr:rowOff>190500</xdr:rowOff>
    </xdr:to>
    <xdr:sp macro="" textlink="">
      <xdr:nvSpPr>
        <xdr:cNvPr id="2" name="Text Box 1">
          <a:extLst>
            <a:ext uri="{FF2B5EF4-FFF2-40B4-BE49-F238E27FC236}">
              <a16:creationId xmlns:a16="http://schemas.microsoft.com/office/drawing/2014/main" id="{00000000-0008-0000-1200-000002000000}"/>
            </a:ext>
          </a:extLst>
        </xdr:cNvPr>
        <xdr:cNvSpPr txBox="1">
          <a:spLocks noChangeArrowheads="1"/>
        </xdr:cNvSpPr>
      </xdr:nvSpPr>
      <xdr:spPr bwMode="auto">
        <a:xfrm>
          <a:off x="7181850" y="771525"/>
          <a:ext cx="0" cy="1085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dist" rtl="0">
            <a:defRPr sz="1000"/>
          </a:pPr>
          <a:r>
            <a:rPr lang="zh-TW" altLang="en-US" sz="1200" b="0" i="0" u="none" strike="noStrike" baseline="0">
              <a:solidFill>
                <a:srgbClr val="000000"/>
              </a:solidFill>
              <a:latin typeface="新細明體"/>
              <a:ea typeface="新細明體"/>
            </a:rPr>
            <a:t>年別</a:t>
          </a:r>
          <a:endParaRPr lang="zh-TW" altLang="en-US"/>
        </a:p>
      </xdr:txBody>
    </xdr:sp>
    <xdr:clientData/>
  </xdr:twoCellAnchor>
  <xdr:twoCellAnchor>
    <xdr:from>
      <xdr:col>1</xdr:col>
      <xdr:colOff>19050</xdr:colOff>
      <xdr:row>28</xdr:row>
      <xdr:rowOff>95250</xdr:rowOff>
    </xdr:from>
    <xdr:to>
      <xdr:col>1</xdr:col>
      <xdr:colOff>95250</xdr:colOff>
      <xdr:row>29</xdr:row>
      <xdr:rowOff>152400</xdr:rowOff>
    </xdr:to>
    <xdr:sp macro="" textlink="">
      <xdr:nvSpPr>
        <xdr:cNvPr id="3" name="AutoShape 47">
          <a:extLst>
            <a:ext uri="{FF2B5EF4-FFF2-40B4-BE49-F238E27FC236}">
              <a16:creationId xmlns:a16="http://schemas.microsoft.com/office/drawing/2014/main" id="{00000000-0008-0000-1200-000003000000}"/>
            </a:ext>
          </a:extLst>
        </xdr:cNvPr>
        <xdr:cNvSpPr>
          <a:spLocks/>
        </xdr:cNvSpPr>
      </xdr:nvSpPr>
      <xdr:spPr bwMode="auto">
        <a:xfrm>
          <a:off x="428625" y="5848350"/>
          <a:ext cx="76200" cy="247650"/>
        </a:xfrm>
        <a:prstGeom prst="leftBrace">
          <a:avLst>
            <a:gd name="adj1" fmla="val 4413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10</xdr:row>
      <xdr:rowOff>85725</xdr:rowOff>
    </xdr:from>
    <xdr:to>
      <xdr:col>1</xdr:col>
      <xdr:colOff>95250</xdr:colOff>
      <xdr:row>11</xdr:row>
      <xdr:rowOff>123825</xdr:rowOff>
    </xdr:to>
    <xdr:sp macro="" textlink="">
      <xdr:nvSpPr>
        <xdr:cNvPr id="4" name="AutoShape 47">
          <a:extLst>
            <a:ext uri="{FF2B5EF4-FFF2-40B4-BE49-F238E27FC236}">
              <a16:creationId xmlns:a16="http://schemas.microsoft.com/office/drawing/2014/main" id="{00000000-0008-0000-1200-000004000000}"/>
            </a:ext>
          </a:extLst>
        </xdr:cNvPr>
        <xdr:cNvSpPr>
          <a:spLocks/>
        </xdr:cNvSpPr>
      </xdr:nvSpPr>
      <xdr:spPr bwMode="auto">
        <a:xfrm>
          <a:off x="427264" y="2589439"/>
          <a:ext cx="76200" cy="228600"/>
        </a:xfrm>
        <a:prstGeom prst="leftBrace">
          <a:avLst>
            <a:gd name="adj1" fmla="val 2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12</xdr:row>
      <xdr:rowOff>85725</xdr:rowOff>
    </xdr:from>
    <xdr:to>
      <xdr:col>1</xdr:col>
      <xdr:colOff>95250</xdr:colOff>
      <xdr:row>13</xdr:row>
      <xdr:rowOff>123825</xdr:rowOff>
    </xdr:to>
    <xdr:sp macro="" textlink="">
      <xdr:nvSpPr>
        <xdr:cNvPr id="5" name="AutoShape 47">
          <a:extLst>
            <a:ext uri="{FF2B5EF4-FFF2-40B4-BE49-F238E27FC236}">
              <a16:creationId xmlns:a16="http://schemas.microsoft.com/office/drawing/2014/main" id="{00000000-0008-0000-1200-000005000000}"/>
            </a:ext>
          </a:extLst>
        </xdr:cNvPr>
        <xdr:cNvSpPr>
          <a:spLocks/>
        </xdr:cNvSpPr>
      </xdr:nvSpPr>
      <xdr:spPr bwMode="auto">
        <a:xfrm>
          <a:off x="428625" y="2790825"/>
          <a:ext cx="76200" cy="228600"/>
        </a:xfrm>
        <a:prstGeom prst="leftBrace">
          <a:avLst>
            <a:gd name="adj1" fmla="val 2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16</xdr:row>
      <xdr:rowOff>85725</xdr:rowOff>
    </xdr:from>
    <xdr:to>
      <xdr:col>1</xdr:col>
      <xdr:colOff>95250</xdr:colOff>
      <xdr:row>17</xdr:row>
      <xdr:rowOff>123825</xdr:rowOff>
    </xdr:to>
    <xdr:sp macro="" textlink="">
      <xdr:nvSpPr>
        <xdr:cNvPr id="6" name="AutoShape 47">
          <a:extLst>
            <a:ext uri="{FF2B5EF4-FFF2-40B4-BE49-F238E27FC236}">
              <a16:creationId xmlns:a16="http://schemas.microsoft.com/office/drawing/2014/main" id="{00000000-0008-0000-1200-000006000000}"/>
            </a:ext>
          </a:extLst>
        </xdr:cNvPr>
        <xdr:cNvSpPr>
          <a:spLocks/>
        </xdr:cNvSpPr>
      </xdr:nvSpPr>
      <xdr:spPr bwMode="auto">
        <a:xfrm>
          <a:off x="428625" y="3552825"/>
          <a:ext cx="76200" cy="228600"/>
        </a:xfrm>
        <a:prstGeom prst="leftBrace">
          <a:avLst>
            <a:gd name="adj1" fmla="val 2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18</xdr:row>
      <xdr:rowOff>85725</xdr:rowOff>
    </xdr:from>
    <xdr:to>
      <xdr:col>1</xdr:col>
      <xdr:colOff>95250</xdr:colOff>
      <xdr:row>19</xdr:row>
      <xdr:rowOff>123825</xdr:rowOff>
    </xdr:to>
    <xdr:sp macro="" textlink="">
      <xdr:nvSpPr>
        <xdr:cNvPr id="7" name="AutoShape 47">
          <a:extLst>
            <a:ext uri="{FF2B5EF4-FFF2-40B4-BE49-F238E27FC236}">
              <a16:creationId xmlns:a16="http://schemas.microsoft.com/office/drawing/2014/main" id="{00000000-0008-0000-1200-000007000000}"/>
            </a:ext>
          </a:extLst>
        </xdr:cNvPr>
        <xdr:cNvSpPr>
          <a:spLocks/>
        </xdr:cNvSpPr>
      </xdr:nvSpPr>
      <xdr:spPr bwMode="auto">
        <a:xfrm>
          <a:off x="428625" y="3933825"/>
          <a:ext cx="76200" cy="228600"/>
        </a:xfrm>
        <a:prstGeom prst="leftBrace">
          <a:avLst>
            <a:gd name="adj1" fmla="val 2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20</xdr:row>
      <xdr:rowOff>85725</xdr:rowOff>
    </xdr:from>
    <xdr:to>
      <xdr:col>1</xdr:col>
      <xdr:colOff>95250</xdr:colOff>
      <xdr:row>21</xdr:row>
      <xdr:rowOff>123825</xdr:rowOff>
    </xdr:to>
    <xdr:sp macro="" textlink="">
      <xdr:nvSpPr>
        <xdr:cNvPr id="8" name="AutoShape 47">
          <a:extLst>
            <a:ext uri="{FF2B5EF4-FFF2-40B4-BE49-F238E27FC236}">
              <a16:creationId xmlns:a16="http://schemas.microsoft.com/office/drawing/2014/main" id="{00000000-0008-0000-1200-000008000000}"/>
            </a:ext>
          </a:extLst>
        </xdr:cNvPr>
        <xdr:cNvSpPr>
          <a:spLocks/>
        </xdr:cNvSpPr>
      </xdr:nvSpPr>
      <xdr:spPr bwMode="auto">
        <a:xfrm>
          <a:off x="428625" y="4314825"/>
          <a:ext cx="76200" cy="228600"/>
        </a:xfrm>
        <a:prstGeom prst="leftBrace">
          <a:avLst>
            <a:gd name="adj1" fmla="val 2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22</xdr:row>
      <xdr:rowOff>85725</xdr:rowOff>
    </xdr:from>
    <xdr:to>
      <xdr:col>1</xdr:col>
      <xdr:colOff>95250</xdr:colOff>
      <xdr:row>23</xdr:row>
      <xdr:rowOff>123825</xdr:rowOff>
    </xdr:to>
    <xdr:sp macro="" textlink="">
      <xdr:nvSpPr>
        <xdr:cNvPr id="9" name="AutoShape 47">
          <a:extLst>
            <a:ext uri="{FF2B5EF4-FFF2-40B4-BE49-F238E27FC236}">
              <a16:creationId xmlns:a16="http://schemas.microsoft.com/office/drawing/2014/main" id="{00000000-0008-0000-1200-000009000000}"/>
            </a:ext>
          </a:extLst>
        </xdr:cNvPr>
        <xdr:cNvSpPr>
          <a:spLocks/>
        </xdr:cNvSpPr>
      </xdr:nvSpPr>
      <xdr:spPr bwMode="auto">
        <a:xfrm>
          <a:off x="428625" y="4695825"/>
          <a:ext cx="76200" cy="228600"/>
        </a:xfrm>
        <a:prstGeom prst="leftBrace">
          <a:avLst>
            <a:gd name="adj1" fmla="val 2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24</xdr:row>
      <xdr:rowOff>85725</xdr:rowOff>
    </xdr:from>
    <xdr:to>
      <xdr:col>1</xdr:col>
      <xdr:colOff>95250</xdr:colOff>
      <xdr:row>25</xdr:row>
      <xdr:rowOff>123825</xdr:rowOff>
    </xdr:to>
    <xdr:sp macro="" textlink="">
      <xdr:nvSpPr>
        <xdr:cNvPr id="10" name="AutoShape 47">
          <a:extLst>
            <a:ext uri="{FF2B5EF4-FFF2-40B4-BE49-F238E27FC236}">
              <a16:creationId xmlns:a16="http://schemas.microsoft.com/office/drawing/2014/main" id="{00000000-0008-0000-1200-00000A000000}"/>
            </a:ext>
          </a:extLst>
        </xdr:cNvPr>
        <xdr:cNvSpPr>
          <a:spLocks/>
        </xdr:cNvSpPr>
      </xdr:nvSpPr>
      <xdr:spPr bwMode="auto">
        <a:xfrm>
          <a:off x="428625" y="5076825"/>
          <a:ext cx="76200" cy="228600"/>
        </a:xfrm>
        <a:prstGeom prst="leftBrace">
          <a:avLst>
            <a:gd name="adj1" fmla="val 2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3</xdr:row>
      <xdr:rowOff>19050</xdr:rowOff>
    </xdr:from>
    <xdr:to>
      <xdr:col>9</xdr:col>
      <xdr:colOff>0</xdr:colOff>
      <xdr:row>7</xdr:row>
      <xdr:rowOff>190500</xdr:rowOff>
    </xdr:to>
    <xdr:sp macro="" textlink="">
      <xdr:nvSpPr>
        <xdr:cNvPr id="11" name="Text Box 1">
          <a:extLst>
            <a:ext uri="{FF2B5EF4-FFF2-40B4-BE49-F238E27FC236}">
              <a16:creationId xmlns:a16="http://schemas.microsoft.com/office/drawing/2014/main" id="{00000000-0008-0000-1200-00000B000000}"/>
            </a:ext>
          </a:extLst>
        </xdr:cNvPr>
        <xdr:cNvSpPr txBox="1">
          <a:spLocks noChangeArrowheads="1"/>
        </xdr:cNvSpPr>
      </xdr:nvSpPr>
      <xdr:spPr bwMode="auto">
        <a:xfrm>
          <a:off x="7181850" y="771525"/>
          <a:ext cx="0" cy="1085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dist" rtl="0">
            <a:defRPr sz="1000"/>
          </a:pPr>
          <a:r>
            <a:rPr lang="zh-TW" altLang="en-US" sz="1200" b="0" i="0" u="none" strike="noStrike" baseline="0">
              <a:solidFill>
                <a:srgbClr val="000000"/>
              </a:solidFill>
              <a:latin typeface="新細明體"/>
              <a:ea typeface="新細明體"/>
            </a:rPr>
            <a:t>年別</a:t>
          </a:r>
          <a:endParaRPr lang="zh-TW" altLang="en-US"/>
        </a:p>
      </xdr:txBody>
    </xdr:sp>
    <xdr:clientData/>
  </xdr:twoCellAnchor>
  <xdr:twoCellAnchor>
    <xdr:from>
      <xdr:col>1</xdr:col>
      <xdr:colOff>19050</xdr:colOff>
      <xdr:row>14</xdr:row>
      <xdr:rowOff>85725</xdr:rowOff>
    </xdr:from>
    <xdr:to>
      <xdr:col>1</xdr:col>
      <xdr:colOff>95250</xdr:colOff>
      <xdr:row>15</xdr:row>
      <xdr:rowOff>123825</xdr:rowOff>
    </xdr:to>
    <xdr:sp macro="" textlink="">
      <xdr:nvSpPr>
        <xdr:cNvPr id="12" name="AutoShape 47">
          <a:extLst>
            <a:ext uri="{FF2B5EF4-FFF2-40B4-BE49-F238E27FC236}">
              <a16:creationId xmlns:a16="http://schemas.microsoft.com/office/drawing/2014/main" id="{00000000-0008-0000-1200-00000C000000}"/>
            </a:ext>
          </a:extLst>
        </xdr:cNvPr>
        <xdr:cNvSpPr>
          <a:spLocks/>
        </xdr:cNvSpPr>
      </xdr:nvSpPr>
      <xdr:spPr bwMode="auto">
        <a:xfrm>
          <a:off x="428625" y="3171825"/>
          <a:ext cx="76200" cy="228600"/>
        </a:xfrm>
        <a:prstGeom prst="leftBrace">
          <a:avLst>
            <a:gd name="adj1" fmla="val 2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26</xdr:row>
      <xdr:rowOff>85725</xdr:rowOff>
    </xdr:from>
    <xdr:to>
      <xdr:col>1</xdr:col>
      <xdr:colOff>95250</xdr:colOff>
      <xdr:row>27</xdr:row>
      <xdr:rowOff>123825</xdr:rowOff>
    </xdr:to>
    <xdr:sp macro="" textlink="">
      <xdr:nvSpPr>
        <xdr:cNvPr id="13" name="AutoShape 47">
          <a:extLst>
            <a:ext uri="{FF2B5EF4-FFF2-40B4-BE49-F238E27FC236}">
              <a16:creationId xmlns:a16="http://schemas.microsoft.com/office/drawing/2014/main" id="{00000000-0008-0000-1200-00000D000000}"/>
            </a:ext>
          </a:extLst>
        </xdr:cNvPr>
        <xdr:cNvSpPr>
          <a:spLocks/>
        </xdr:cNvSpPr>
      </xdr:nvSpPr>
      <xdr:spPr bwMode="auto">
        <a:xfrm>
          <a:off x="428625" y="5457825"/>
          <a:ext cx="76200" cy="228600"/>
        </a:xfrm>
        <a:prstGeom prst="leftBrace">
          <a:avLst>
            <a:gd name="adj1" fmla="val 2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17</xdr:col>
      <xdr:colOff>0</xdr:colOff>
      <xdr:row>2</xdr:row>
      <xdr:rowOff>57150</xdr:rowOff>
    </xdr:from>
    <xdr:to>
      <xdr:col>17</xdr:col>
      <xdr:colOff>0</xdr:colOff>
      <xdr:row>6</xdr:row>
      <xdr:rowOff>238125</xdr:rowOff>
    </xdr:to>
    <xdr:sp macro="" textlink="">
      <xdr:nvSpPr>
        <xdr:cNvPr id="2" name="文字 4">
          <a:extLst>
            <a:ext uri="{FF2B5EF4-FFF2-40B4-BE49-F238E27FC236}">
              <a16:creationId xmlns:a16="http://schemas.microsoft.com/office/drawing/2014/main" id="{00000000-0008-0000-1400-000002000000}"/>
            </a:ext>
          </a:extLst>
        </xdr:cNvPr>
        <xdr:cNvSpPr txBox="1">
          <a:spLocks noChangeArrowheads="1"/>
        </xdr:cNvSpPr>
      </xdr:nvSpPr>
      <xdr:spPr bwMode="auto">
        <a:xfrm>
          <a:off x="11620500" y="647700"/>
          <a:ext cx="0" cy="15906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zh-TW" altLang="en-US" sz="1200" b="0" i="0" u="none" strike="noStrike" baseline="0">
              <a:solidFill>
                <a:srgbClr val="000000"/>
              </a:solidFill>
              <a:latin typeface="細明體"/>
              <a:ea typeface="細明體"/>
            </a:rPr>
            <a:t>肅清煙毒</a:t>
          </a:r>
          <a:endParaRPr lang="zh-TW" altLang="en-US"/>
        </a:p>
      </xdr:txBody>
    </xdr:sp>
    <xdr:clientData/>
  </xdr:twoCellAnchor>
  <xdr:twoCellAnchor>
    <xdr:from>
      <xdr:col>17</xdr:col>
      <xdr:colOff>0</xdr:colOff>
      <xdr:row>2</xdr:row>
      <xdr:rowOff>47625</xdr:rowOff>
    </xdr:from>
    <xdr:to>
      <xdr:col>17</xdr:col>
      <xdr:colOff>0</xdr:colOff>
      <xdr:row>6</xdr:row>
      <xdr:rowOff>228600</xdr:rowOff>
    </xdr:to>
    <xdr:sp macro="" textlink="">
      <xdr:nvSpPr>
        <xdr:cNvPr id="3" name="文字 5">
          <a:extLst>
            <a:ext uri="{FF2B5EF4-FFF2-40B4-BE49-F238E27FC236}">
              <a16:creationId xmlns:a16="http://schemas.microsoft.com/office/drawing/2014/main" id="{00000000-0008-0000-1400-000003000000}"/>
            </a:ext>
          </a:extLst>
        </xdr:cNvPr>
        <xdr:cNvSpPr txBox="1">
          <a:spLocks noChangeArrowheads="1"/>
        </xdr:cNvSpPr>
      </xdr:nvSpPr>
      <xdr:spPr bwMode="auto">
        <a:xfrm>
          <a:off x="11620500" y="638175"/>
          <a:ext cx="0" cy="15906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500"/>
            </a:lnSpc>
            <a:defRPr sz="1000"/>
          </a:pPr>
          <a:r>
            <a:rPr lang="zh-TW" altLang="en-US" sz="1200" b="0" i="0" u="none" strike="noStrike" baseline="0">
              <a:solidFill>
                <a:srgbClr val="000000"/>
              </a:solidFill>
              <a:latin typeface="細明體"/>
              <a:ea typeface="細明體"/>
            </a:rPr>
            <a:t>條例</a:t>
          </a:r>
          <a:endParaRPr lang="zh-TW" altLang="en-US"/>
        </a:p>
      </xdr:txBody>
    </xdr:sp>
    <xdr:clientData/>
  </xdr:twoCellAnchor>
  <xdr:twoCellAnchor>
    <xdr:from>
      <xdr:col>10</xdr:col>
      <xdr:colOff>0</xdr:colOff>
      <xdr:row>26</xdr:row>
      <xdr:rowOff>57150</xdr:rowOff>
    </xdr:from>
    <xdr:to>
      <xdr:col>10</xdr:col>
      <xdr:colOff>0</xdr:colOff>
      <xdr:row>30</xdr:row>
      <xdr:rowOff>238125</xdr:rowOff>
    </xdr:to>
    <xdr:sp macro="" textlink="">
      <xdr:nvSpPr>
        <xdr:cNvPr id="4" name="文字 4">
          <a:extLst>
            <a:ext uri="{FF2B5EF4-FFF2-40B4-BE49-F238E27FC236}">
              <a16:creationId xmlns:a16="http://schemas.microsoft.com/office/drawing/2014/main" id="{00000000-0008-0000-1400-000004000000}"/>
            </a:ext>
          </a:extLst>
        </xdr:cNvPr>
        <xdr:cNvSpPr txBox="1">
          <a:spLocks noChangeArrowheads="1"/>
        </xdr:cNvSpPr>
      </xdr:nvSpPr>
      <xdr:spPr bwMode="auto">
        <a:xfrm>
          <a:off x="7153275" y="64103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肅清煙毒</a:t>
          </a:r>
          <a:endParaRPr lang="zh-TW" altLang="en-US"/>
        </a:p>
      </xdr:txBody>
    </xdr:sp>
    <xdr:clientData/>
  </xdr:twoCellAnchor>
  <xdr:twoCellAnchor>
    <xdr:from>
      <xdr:col>10</xdr:col>
      <xdr:colOff>0</xdr:colOff>
      <xdr:row>26</xdr:row>
      <xdr:rowOff>47625</xdr:rowOff>
    </xdr:from>
    <xdr:to>
      <xdr:col>10</xdr:col>
      <xdr:colOff>0</xdr:colOff>
      <xdr:row>30</xdr:row>
      <xdr:rowOff>228600</xdr:rowOff>
    </xdr:to>
    <xdr:sp macro="" textlink="">
      <xdr:nvSpPr>
        <xdr:cNvPr id="5" name="文字 5">
          <a:extLst>
            <a:ext uri="{FF2B5EF4-FFF2-40B4-BE49-F238E27FC236}">
              <a16:creationId xmlns:a16="http://schemas.microsoft.com/office/drawing/2014/main" id="{00000000-0008-0000-1400-000005000000}"/>
            </a:ext>
          </a:extLst>
        </xdr:cNvPr>
        <xdr:cNvSpPr txBox="1">
          <a:spLocks noChangeArrowheads="1"/>
        </xdr:cNvSpPr>
      </xdr:nvSpPr>
      <xdr:spPr bwMode="auto">
        <a:xfrm>
          <a:off x="7153275" y="64103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細明體"/>
              <a:ea typeface="細明體"/>
            </a:rPr>
            <a:t>條例</a:t>
          </a:r>
          <a:endParaRPr lang="zh-TW" altLang="en-US"/>
        </a:p>
      </xdr:txBody>
    </xdr:sp>
    <xdr:clientData/>
  </xdr:twoCellAnchor>
  <xdr:twoCellAnchor>
    <xdr:from>
      <xdr:col>7</xdr:col>
      <xdr:colOff>0</xdr:colOff>
      <xdr:row>2</xdr:row>
      <xdr:rowOff>9525</xdr:rowOff>
    </xdr:from>
    <xdr:to>
      <xdr:col>7</xdr:col>
      <xdr:colOff>0</xdr:colOff>
      <xdr:row>6</xdr:row>
      <xdr:rowOff>295275</xdr:rowOff>
    </xdr:to>
    <xdr:sp macro="" textlink="">
      <xdr:nvSpPr>
        <xdr:cNvPr id="6" name="文字 2">
          <a:extLst>
            <a:ext uri="{FF2B5EF4-FFF2-40B4-BE49-F238E27FC236}">
              <a16:creationId xmlns:a16="http://schemas.microsoft.com/office/drawing/2014/main" id="{00000000-0008-0000-1400-000006000000}"/>
            </a:ext>
          </a:extLst>
        </xdr:cNvPr>
        <xdr:cNvSpPr txBox="1">
          <a:spLocks noChangeArrowheads="1"/>
        </xdr:cNvSpPr>
      </xdr:nvSpPr>
      <xdr:spPr bwMode="auto">
        <a:xfrm>
          <a:off x="4600575" y="600075"/>
          <a:ext cx="0" cy="1685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zh-TW" altLang="en-US" sz="1400" b="0" i="0" u="none" strike="noStrike" baseline="0">
              <a:solidFill>
                <a:srgbClr val="000000"/>
              </a:solidFill>
              <a:latin typeface="華康中黑體"/>
              <a:ea typeface="華康中黑體"/>
            </a:rPr>
            <a:t>條例</a:t>
          </a:r>
        </a:p>
        <a:p>
          <a:pPr algn="dist" rtl="0">
            <a:defRPr sz="1000"/>
          </a:pPr>
          <a:r>
            <a:rPr lang="zh-TW" altLang="en-US" sz="1400" b="0" i="0" u="none" strike="noStrike" baseline="0">
              <a:solidFill>
                <a:srgbClr val="000000"/>
              </a:solidFill>
              <a:latin typeface="華康中黑體"/>
              <a:ea typeface="華康中黑體"/>
            </a:rPr>
            <a:t>肅清煙毒</a:t>
          </a:r>
          <a:endParaRPr lang="zh-TW" altLang="en-US"/>
        </a:p>
      </xdr:txBody>
    </xdr:sp>
    <xdr:clientData/>
  </xdr:twoCellAnchor>
  <xdr:twoCellAnchor>
    <xdr:from>
      <xdr:col>7</xdr:col>
      <xdr:colOff>0</xdr:colOff>
      <xdr:row>2</xdr:row>
      <xdr:rowOff>20262</xdr:rowOff>
    </xdr:from>
    <xdr:to>
      <xdr:col>7</xdr:col>
      <xdr:colOff>0</xdr:colOff>
      <xdr:row>6</xdr:row>
      <xdr:rowOff>212151</xdr:rowOff>
    </xdr:to>
    <xdr:sp macro="" textlink="">
      <xdr:nvSpPr>
        <xdr:cNvPr id="7" name="文字 2">
          <a:extLst>
            <a:ext uri="{FF2B5EF4-FFF2-40B4-BE49-F238E27FC236}">
              <a16:creationId xmlns:a16="http://schemas.microsoft.com/office/drawing/2014/main" id="{00000000-0008-0000-1400-000007000000}"/>
            </a:ext>
          </a:extLst>
        </xdr:cNvPr>
        <xdr:cNvSpPr txBox="1">
          <a:spLocks noChangeArrowheads="1"/>
        </xdr:cNvSpPr>
      </xdr:nvSpPr>
      <xdr:spPr bwMode="auto">
        <a:xfrm>
          <a:off x="4600575" y="610812"/>
          <a:ext cx="0" cy="16015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dist" rtl="0">
            <a:defRPr sz="1000"/>
          </a:pPr>
          <a:r>
            <a:rPr lang="zh-TW" altLang="en-US" sz="1400" b="0" i="0" u="none" strike="noStrike" baseline="0">
              <a:solidFill>
                <a:srgbClr val="000000"/>
              </a:solidFill>
              <a:latin typeface="華康中黑體"/>
              <a:ea typeface="華康中黑體"/>
            </a:rPr>
            <a:t>條例</a:t>
          </a:r>
        </a:p>
        <a:p>
          <a:pPr algn="dist" rtl="0">
            <a:defRPr sz="1000"/>
          </a:pPr>
          <a:r>
            <a:rPr lang="zh-TW" altLang="en-US" sz="1400" b="0" i="0" u="none" strike="noStrike" baseline="0">
              <a:solidFill>
                <a:srgbClr val="000000"/>
              </a:solidFill>
              <a:latin typeface="華康中黑體"/>
              <a:ea typeface="華康中黑體"/>
            </a:rPr>
            <a:t>肅清煙毒</a:t>
          </a:r>
          <a:endParaRPr lang="zh-TW" altLang="en-US"/>
        </a:p>
      </xdr:txBody>
    </xdr:sp>
    <xdr:clientData/>
  </xdr:twoCellAnchor>
  <xdr:twoCellAnchor>
    <xdr:from>
      <xdr:col>17</xdr:col>
      <xdr:colOff>0</xdr:colOff>
      <xdr:row>2</xdr:row>
      <xdr:rowOff>57150</xdr:rowOff>
    </xdr:from>
    <xdr:to>
      <xdr:col>17</xdr:col>
      <xdr:colOff>0</xdr:colOff>
      <xdr:row>6</xdr:row>
      <xdr:rowOff>238125</xdr:rowOff>
    </xdr:to>
    <xdr:sp macro="" textlink="">
      <xdr:nvSpPr>
        <xdr:cNvPr id="8" name="文字 4">
          <a:extLst>
            <a:ext uri="{FF2B5EF4-FFF2-40B4-BE49-F238E27FC236}">
              <a16:creationId xmlns:a16="http://schemas.microsoft.com/office/drawing/2014/main" id="{00000000-0008-0000-1400-000008000000}"/>
            </a:ext>
          </a:extLst>
        </xdr:cNvPr>
        <xdr:cNvSpPr txBox="1">
          <a:spLocks noChangeArrowheads="1"/>
        </xdr:cNvSpPr>
      </xdr:nvSpPr>
      <xdr:spPr bwMode="auto">
        <a:xfrm>
          <a:off x="11620500" y="647700"/>
          <a:ext cx="0" cy="15906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zh-TW" altLang="en-US" sz="1200" b="0" i="0" u="none" strike="noStrike" baseline="0">
              <a:solidFill>
                <a:srgbClr val="000000"/>
              </a:solidFill>
              <a:latin typeface="細明體"/>
              <a:ea typeface="細明體"/>
            </a:rPr>
            <a:t>肅清煙毒</a:t>
          </a:r>
          <a:endParaRPr lang="zh-TW" altLang="en-US"/>
        </a:p>
      </xdr:txBody>
    </xdr:sp>
    <xdr:clientData/>
  </xdr:twoCellAnchor>
  <xdr:twoCellAnchor>
    <xdr:from>
      <xdr:col>17</xdr:col>
      <xdr:colOff>0</xdr:colOff>
      <xdr:row>2</xdr:row>
      <xdr:rowOff>47625</xdr:rowOff>
    </xdr:from>
    <xdr:to>
      <xdr:col>17</xdr:col>
      <xdr:colOff>0</xdr:colOff>
      <xdr:row>6</xdr:row>
      <xdr:rowOff>228600</xdr:rowOff>
    </xdr:to>
    <xdr:sp macro="" textlink="">
      <xdr:nvSpPr>
        <xdr:cNvPr id="9" name="文字 5">
          <a:extLst>
            <a:ext uri="{FF2B5EF4-FFF2-40B4-BE49-F238E27FC236}">
              <a16:creationId xmlns:a16="http://schemas.microsoft.com/office/drawing/2014/main" id="{00000000-0008-0000-1400-000009000000}"/>
            </a:ext>
          </a:extLst>
        </xdr:cNvPr>
        <xdr:cNvSpPr txBox="1">
          <a:spLocks noChangeArrowheads="1"/>
        </xdr:cNvSpPr>
      </xdr:nvSpPr>
      <xdr:spPr bwMode="auto">
        <a:xfrm>
          <a:off x="11620500" y="638175"/>
          <a:ext cx="0" cy="15906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500"/>
            </a:lnSpc>
            <a:defRPr sz="1000"/>
          </a:pPr>
          <a:r>
            <a:rPr lang="zh-TW" altLang="en-US" sz="1200" b="0" i="0" u="none" strike="noStrike" baseline="0">
              <a:solidFill>
                <a:srgbClr val="000000"/>
              </a:solidFill>
              <a:latin typeface="細明體"/>
              <a:ea typeface="細明體"/>
            </a:rPr>
            <a:t>條例</a:t>
          </a:r>
          <a:endParaRPr lang="zh-TW" altLang="en-US"/>
        </a:p>
      </xdr:txBody>
    </xdr:sp>
    <xdr:clientData/>
  </xdr:twoCellAnchor>
  <xdr:twoCellAnchor>
    <xdr:from>
      <xdr:col>10</xdr:col>
      <xdr:colOff>0</xdr:colOff>
      <xdr:row>26</xdr:row>
      <xdr:rowOff>57150</xdr:rowOff>
    </xdr:from>
    <xdr:to>
      <xdr:col>10</xdr:col>
      <xdr:colOff>0</xdr:colOff>
      <xdr:row>30</xdr:row>
      <xdr:rowOff>238125</xdr:rowOff>
    </xdr:to>
    <xdr:sp macro="" textlink="">
      <xdr:nvSpPr>
        <xdr:cNvPr id="10" name="文字 4">
          <a:extLst>
            <a:ext uri="{FF2B5EF4-FFF2-40B4-BE49-F238E27FC236}">
              <a16:creationId xmlns:a16="http://schemas.microsoft.com/office/drawing/2014/main" id="{00000000-0008-0000-1400-00000A000000}"/>
            </a:ext>
          </a:extLst>
        </xdr:cNvPr>
        <xdr:cNvSpPr txBox="1">
          <a:spLocks noChangeArrowheads="1"/>
        </xdr:cNvSpPr>
      </xdr:nvSpPr>
      <xdr:spPr bwMode="auto">
        <a:xfrm>
          <a:off x="7153275" y="64103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新細明體"/>
              <a:ea typeface="新細明體"/>
            </a:rPr>
            <a:t>肅清煙毒</a:t>
          </a:r>
          <a:endParaRPr lang="zh-TW" altLang="en-US"/>
        </a:p>
      </xdr:txBody>
    </xdr:sp>
    <xdr:clientData/>
  </xdr:twoCellAnchor>
  <xdr:twoCellAnchor>
    <xdr:from>
      <xdr:col>10</xdr:col>
      <xdr:colOff>0</xdr:colOff>
      <xdr:row>26</xdr:row>
      <xdr:rowOff>47625</xdr:rowOff>
    </xdr:from>
    <xdr:to>
      <xdr:col>10</xdr:col>
      <xdr:colOff>0</xdr:colOff>
      <xdr:row>30</xdr:row>
      <xdr:rowOff>228600</xdr:rowOff>
    </xdr:to>
    <xdr:sp macro="" textlink="">
      <xdr:nvSpPr>
        <xdr:cNvPr id="11" name="文字 5">
          <a:extLst>
            <a:ext uri="{FF2B5EF4-FFF2-40B4-BE49-F238E27FC236}">
              <a16:creationId xmlns:a16="http://schemas.microsoft.com/office/drawing/2014/main" id="{00000000-0008-0000-1400-00000B000000}"/>
            </a:ext>
          </a:extLst>
        </xdr:cNvPr>
        <xdr:cNvSpPr txBox="1">
          <a:spLocks noChangeArrowheads="1"/>
        </xdr:cNvSpPr>
      </xdr:nvSpPr>
      <xdr:spPr bwMode="auto">
        <a:xfrm>
          <a:off x="7153275" y="64103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zh-TW" altLang="en-US" sz="1200" b="0" i="0" u="none" strike="noStrike" baseline="0">
              <a:solidFill>
                <a:srgbClr val="000000"/>
              </a:solidFill>
              <a:latin typeface="細明體"/>
              <a:ea typeface="細明體"/>
            </a:rPr>
            <a:t>條例</a:t>
          </a:r>
          <a:endParaRPr lang="zh-TW" altLang="en-US"/>
        </a:p>
      </xdr:txBody>
    </xdr:sp>
    <xdr:clientData/>
  </xdr:twoCellAnchor>
  <xdr:twoCellAnchor>
    <xdr:from>
      <xdr:col>7</xdr:col>
      <xdr:colOff>0</xdr:colOff>
      <xdr:row>2</xdr:row>
      <xdr:rowOff>9525</xdr:rowOff>
    </xdr:from>
    <xdr:to>
      <xdr:col>7</xdr:col>
      <xdr:colOff>0</xdr:colOff>
      <xdr:row>6</xdr:row>
      <xdr:rowOff>295275</xdr:rowOff>
    </xdr:to>
    <xdr:sp macro="" textlink="">
      <xdr:nvSpPr>
        <xdr:cNvPr id="12" name="文字 2">
          <a:extLst>
            <a:ext uri="{FF2B5EF4-FFF2-40B4-BE49-F238E27FC236}">
              <a16:creationId xmlns:a16="http://schemas.microsoft.com/office/drawing/2014/main" id="{00000000-0008-0000-1400-00000C000000}"/>
            </a:ext>
          </a:extLst>
        </xdr:cNvPr>
        <xdr:cNvSpPr txBox="1">
          <a:spLocks noChangeArrowheads="1"/>
        </xdr:cNvSpPr>
      </xdr:nvSpPr>
      <xdr:spPr bwMode="auto">
        <a:xfrm>
          <a:off x="4600575" y="600075"/>
          <a:ext cx="0" cy="1685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zh-TW" altLang="en-US" sz="1400" b="0" i="0" u="none" strike="noStrike" baseline="0">
              <a:solidFill>
                <a:srgbClr val="000000"/>
              </a:solidFill>
              <a:latin typeface="華康中黑體"/>
              <a:ea typeface="華康中黑體"/>
            </a:rPr>
            <a:t>條例</a:t>
          </a:r>
        </a:p>
        <a:p>
          <a:pPr algn="dist" rtl="0">
            <a:defRPr sz="1000"/>
          </a:pPr>
          <a:r>
            <a:rPr lang="zh-TW" altLang="en-US" sz="1400" b="0" i="0" u="none" strike="noStrike" baseline="0">
              <a:solidFill>
                <a:srgbClr val="000000"/>
              </a:solidFill>
              <a:latin typeface="華康中黑體"/>
              <a:ea typeface="華康中黑體"/>
            </a:rPr>
            <a:t>肅清煙毒</a:t>
          </a:r>
          <a:endParaRPr lang="zh-TW" altLang="en-US"/>
        </a:p>
      </xdr:txBody>
    </xdr:sp>
    <xdr:clientData/>
  </xdr:twoCellAnchor>
  <xdr:twoCellAnchor>
    <xdr:from>
      <xdr:col>7</xdr:col>
      <xdr:colOff>0</xdr:colOff>
      <xdr:row>2</xdr:row>
      <xdr:rowOff>20262</xdr:rowOff>
    </xdr:from>
    <xdr:to>
      <xdr:col>7</xdr:col>
      <xdr:colOff>0</xdr:colOff>
      <xdr:row>6</xdr:row>
      <xdr:rowOff>212151</xdr:rowOff>
    </xdr:to>
    <xdr:sp macro="" textlink="">
      <xdr:nvSpPr>
        <xdr:cNvPr id="13" name="文字 2">
          <a:extLst>
            <a:ext uri="{FF2B5EF4-FFF2-40B4-BE49-F238E27FC236}">
              <a16:creationId xmlns:a16="http://schemas.microsoft.com/office/drawing/2014/main" id="{00000000-0008-0000-1400-00000D000000}"/>
            </a:ext>
          </a:extLst>
        </xdr:cNvPr>
        <xdr:cNvSpPr txBox="1">
          <a:spLocks noChangeArrowheads="1"/>
        </xdr:cNvSpPr>
      </xdr:nvSpPr>
      <xdr:spPr bwMode="auto">
        <a:xfrm>
          <a:off x="4600575" y="610812"/>
          <a:ext cx="0" cy="16015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dist" rtl="0">
            <a:defRPr sz="1000"/>
          </a:pPr>
          <a:r>
            <a:rPr lang="zh-TW" altLang="en-US" sz="1400" b="0" i="0" u="none" strike="noStrike" baseline="0">
              <a:solidFill>
                <a:srgbClr val="000000"/>
              </a:solidFill>
              <a:latin typeface="華康中黑體"/>
              <a:ea typeface="華康中黑體"/>
            </a:rPr>
            <a:t>條例</a:t>
          </a:r>
        </a:p>
        <a:p>
          <a:pPr algn="dist" rtl="0">
            <a:defRPr sz="1000"/>
          </a:pPr>
          <a:r>
            <a:rPr lang="zh-TW" altLang="en-US" sz="1400" b="0" i="0" u="none" strike="noStrike" baseline="0">
              <a:solidFill>
                <a:srgbClr val="000000"/>
              </a:solidFill>
              <a:latin typeface="華康中黑體"/>
              <a:ea typeface="華康中黑體"/>
            </a:rPr>
            <a:t>肅清煙毒</a:t>
          </a:r>
          <a:endParaRPr lang="zh-TW" altLang="en-US"/>
        </a:p>
      </xdr:txBody>
    </xdr:sp>
    <xdr:clientData/>
  </xdr:twoCellAnchor>
  <xdr:twoCellAnchor>
    <xdr:from>
      <xdr:col>12</xdr:col>
      <xdr:colOff>0</xdr:colOff>
      <xdr:row>2</xdr:row>
      <xdr:rowOff>49530</xdr:rowOff>
    </xdr:from>
    <xdr:to>
      <xdr:col>12</xdr:col>
      <xdr:colOff>0</xdr:colOff>
      <xdr:row>7</xdr:row>
      <xdr:rowOff>0</xdr:rowOff>
    </xdr:to>
    <xdr:sp macro="" textlink="">
      <xdr:nvSpPr>
        <xdr:cNvPr id="14" name="文字 4">
          <a:extLst>
            <a:ext uri="{FF2B5EF4-FFF2-40B4-BE49-F238E27FC236}">
              <a16:creationId xmlns:a16="http://schemas.microsoft.com/office/drawing/2014/main" id="{00000000-0008-0000-1400-00000E000000}"/>
            </a:ext>
          </a:extLst>
        </xdr:cNvPr>
        <xdr:cNvSpPr txBox="1">
          <a:spLocks noChangeArrowheads="1"/>
        </xdr:cNvSpPr>
      </xdr:nvSpPr>
      <xdr:spPr bwMode="auto">
        <a:xfrm>
          <a:off x="8429625" y="640080"/>
          <a:ext cx="0" cy="16459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zh-TW" altLang="en-US" sz="1200" b="0" i="0" u="none" strike="noStrike" baseline="0">
              <a:solidFill>
                <a:srgbClr val="000000"/>
              </a:solidFill>
              <a:latin typeface="細明體"/>
              <a:ea typeface="細明體"/>
            </a:rPr>
            <a:t>肅清煙毒</a:t>
          </a:r>
          <a:endParaRPr lang="zh-TW" altLang="en-US"/>
        </a:p>
      </xdr:txBody>
    </xdr:sp>
    <xdr:clientData/>
  </xdr:twoCellAnchor>
  <xdr:twoCellAnchor>
    <xdr:from>
      <xdr:col>12</xdr:col>
      <xdr:colOff>0</xdr:colOff>
      <xdr:row>2</xdr:row>
      <xdr:rowOff>47625</xdr:rowOff>
    </xdr:from>
    <xdr:to>
      <xdr:col>12</xdr:col>
      <xdr:colOff>0</xdr:colOff>
      <xdr:row>6</xdr:row>
      <xdr:rowOff>228600</xdr:rowOff>
    </xdr:to>
    <xdr:sp macro="" textlink="">
      <xdr:nvSpPr>
        <xdr:cNvPr id="15" name="文字 5">
          <a:extLst>
            <a:ext uri="{FF2B5EF4-FFF2-40B4-BE49-F238E27FC236}">
              <a16:creationId xmlns:a16="http://schemas.microsoft.com/office/drawing/2014/main" id="{00000000-0008-0000-1400-00000F000000}"/>
            </a:ext>
          </a:extLst>
        </xdr:cNvPr>
        <xdr:cNvSpPr txBox="1">
          <a:spLocks noChangeArrowheads="1"/>
        </xdr:cNvSpPr>
      </xdr:nvSpPr>
      <xdr:spPr bwMode="auto">
        <a:xfrm>
          <a:off x="8429625" y="638175"/>
          <a:ext cx="0" cy="15906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500"/>
            </a:lnSpc>
            <a:defRPr sz="1000"/>
          </a:pPr>
          <a:r>
            <a:rPr lang="zh-TW" altLang="en-US" sz="1200" b="0" i="0" u="none" strike="noStrike" baseline="0">
              <a:solidFill>
                <a:srgbClr val="000000"/>
              </a:solidFill>
              <a:latin typeface="細明體"/>
              <a:ea typeface="細明體"/>
            </a:rPr>
            <a:t>條例</a:t>
          </a:r>
          <a:endParaRPr lang="zh-TW" altLang="en-US"/>
        </a:p>
      </xdr:txBody>
    </xdr:sp>
    <xdr:clientData/>
  </xdr:twoCellAnchor>
  <xdr:twoCellAnchor>
    <xdr:from>
      <xdr:col>10</xdr:col>
      <xdr:colOff>0</xdr:colOff>
      <xdr:row>2</xdr:row>
      <xdr:rowOff>9525</xdr:rowOff>
    </xdr:from>
    <xdr:to>
      <xdr:col>10</xdr:col>
      <xdr:colOff>0</xdr:colOff>
      <xdr:row>6</xdr:row>
      <xdr:rowOff>295275</xdr:rowOff>
    </xdr:to>
    <xdr:sp macro="" textlink="">
      <xdr:nvSpPr>
        <xdr:cNvPr id="16" name="文字 2">
          <a:extLst>
            <a:ext uri="{FF2B5EF4-FFF2-40B4-BE49-F238E27FC236}">
              <a16:creationId xmlns:a16="http://schemas.microsoft.com/office/drawing/2014/main" id="{00000000-0008-0000-1400-000010000000}"/>
            </a:ext>
          </a:extLst>
        </xdr:cNvPr>
        <xdr:cNvSpPr txBox="1">
          <a:spLocks noChangeArrowheads="1"/>
        </xdr:cNvSpPr>
      </xdr:nvSpPr>
      <xdr:spPr bwMode="auto">
        <a:xfrm>
          <a:off x="7153275" y="600075"/>
          <a:ext cx="0" cy="1685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zh-TW" altLang="en-US" sz="1400" b="0" i="0" u="none" strike="noStrike" baseline="0">
              <a:solidFill>
                <a:srgbClr val="000000"/>
              </a:solidFill>
              <a:latin typeface="華康中黑體"/>
              <a:ea typeface="華康中黑體"/>
            </a:rPr>
            <a:t>條例</a:t>
          </a:r>
        </a:p>
        <a:p>
          <a:pPr algn="dist" rtl="0">
            <a:defRPr sz="1000"/>
          </a:pPr>
          <a:r>
            <a:rPr lang="zh-TW" altLang="en-US" sz="1400" b="0" i="0" u="none" strike="noStrike" baseline="0">
              <a:solidFill>
                <a:srgbClr val="000000"/>
              </a:solidFill>
              <a:latin typeface="華康中黑體"/>
              <a:ea typeface="華康中黑體"/>
            </a:rPr>
            <a:t>肅清煙毒</a:t>
          </a:r>
          <a:endParaRPr lang="zh-TW" altLang="en-US"/>
        </a:p>
      </xdr:txBody>
    </xdr:sp>
    <xdr:clientData/>
  </xdr:twoCellAnchor>
  <xdr:twoCellAnchor>
    <xdr:from>
      <xdr:col>10</xdr:col>
      <xdr:colOff>0</xdr:colOff>
      <xdr:row>2</xdr:row>
      <xdr:rowOff>20262</xdr:rowOff>
    </xdr:from>
    <xdr:to>
      <xdr:col>10</xdr:col>
      <xdr:colOff>0</xdr:colOff>
      <xdr:row>6</xdr:row>
      <xdr:rowOff>204524</xdr:rowOff>
    </xdr:to>
    <xdr:sp macro="" textlink="">
      <xdr:nvSpPr>
        <xdr:cNvPr id="17" name="文字 2">
          <a:extLst>
            <a:ext uri="{FF2B5EF4-FFF2-40B4-BE49-F238E27FC236}">
              <a16:creationId xmlns:a16="http://schemas.microsoft.com/office/drawing/2014/main" id="{00000000-0008-0000-1400-000011000000}"/>
            </a:ext>
          </a:extLst>
        </xdr:cNvPr>
        <xdr:cNvSpPr txBox="1">
          <a:spLocks noChangeArrowheads="1"/>
        </xdr:cNvSpPr>
      </xdr:nvSpPr>
      <xdr:spPr bwMode="auto">
        <a:xfrm>
          <a:off x="7153275" y="610812"/>
          <a:ext cx="0" cy="15939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dist" rtl="0">
            <a:defRPr sz="1000"/>
          </a:pPr>
          <a:r>
            <a:rPr lang="zh-TW" altLang="en-US" sz="1400" b="0" i="0" u="none" strike="noStrike" baseline="0">
              <a:solidFill>
                <a:srgbClr val="000000"/>
              </a:solidFill>
              <a:latin typeface="華康中黑體"/>
              <a:ea typeface="華康中黑體"/>
            </a:rPr>
            <a:t>條例</a:t>
          </a:r>
        </a:p>
        <a:p>
          <a:pPr algn="dist" rtl="0">
            <a:defRPr sz="1000"/>
          </a:pPr>
          <a:r>
            <a:rPr lang="zh-TW" altLang="en-US" sz="1400" b="0" i="0" u="none" strike="noStrike" baseline="0">
              <a:solidFill>
                <a:srgbClr val="000000"/>
              </a:solidFill>
              <a:latin typeface="華康中黑體"/>
              <a:ea typeface="華康中黑體"/>
            </a:rPr>
            <a:t>肅清煙毒</a:t>
          </a:r>
          <a:endParaRPr lang="zh-TW" altLang="en-US"/>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L13"/>
  <sheetViews>
    <sheetView showGridLines="0" tabSelected="1" zoomScale="80" zoomScaleNormal="80" workbookViewId="0">
      <selection activeCell="M10" sqref="M10"/>
    </sheetView>
  </sheetViews>
  <sheetFormatPr defaultColWidth="9" defaultRowHeight="15.75"/>
  <cols>
    <col min="1" max="1" width="6.875" style="3" customWidth="1"/>
    <col min="2" max="2" width="23" style="3" customWidth="1"/>
    <col min="3" max="3" width="8.625" style="18" customWidth="1"/>
    <col min="4" max="4" width="8.625" style="19" customWidth="1"/>
    <col min="5" max="5" width="8.625" style="18" customWidth="1"/>
    <col min="6" max="6" width="8.625" style="19" customWidth="1"/>
    <col min="7" max="7" width="8.625" style="18" customWidth="1"/>
    <col min="8" max="8" width="8.625" style="19" customWidth="1"/>
    <col min="9" max="9" width="8.625" style="18" customWidth="1"/>
    <col min="10" max="10" width="8.625" style="19" customWidth="1"/>
    <col min="11" max="11" width="8.625" style="18" customWidth="1"/>
    <col min="12" max="12" width="8.625" style="19" customWidth="1"/>
    <col min="13" max="16384" width="9" style="3"/>
  </cols>
  <sheetData>
    <row r="1" spans="1:12" s="1" customFormat="1" ht="30.6" customHeight="1">
      <c r="A1" s="884" t="s">
        <v>1044</v>
      </c>
      <c r="B1" s="884"/>
      <c r="C1" s="884"/>
      <c r="D1" s="884"/>
      <c r="E1" s="884"/>
      <c r="F1" s="884"/>
      <c r="G1" s="884"/>
      <c r="H1" s="884"/>
      <c r="I1" s="884"/>
      <c r="J1" s="884"/>
      <c r="K1" s="884"/>
      <c r="L1" s="884"/>
    </row>
    <row r="2" spans="1:12" ht="30" customHeight="1">
      <c r="A2" s="2"/>
      <c r="B2" s="2"/>
      <c r="C2" s="885" t="s">
        <v>1059</v>
      </c>
      <c r="D2" s="885"/>
      <c r="E2" s="885" t="s">
        <v>1</v>
      </c>
      <c r="F2" s="885"/>
      <c r="G2" s="885" t="s">
        <v>2</v>
      </c>
      <c r="H2" s="885"/>
      <c r="I2" s="885" t="s">
        <v>3</v>
      </c>
      <c r="J2" s="885"/>
      <c r="K2" s="885" t="s">
        <v>1060</v>
      </c>
      <c r="L2" s="885"/>
    </row>
    <row r="3" spans="1:12" ht="30" customHeight="1">
      <c r="A3" s="10"/>
      <c r="B3" s="10"/>
      <c r="C3" s="4" t="s">
        <v>4</v>
      </c>
      <c r="D3" s="5" t="s">
        <v>5</v>
      </c>
      <c r="E3" s="4" t="s">
        <v>4</v>
      </c>
      <c r="F3" s="5" t="s">
        <v>5</v>
      </c>
      <c r="G3" s="4" t="s">
        <v>4</v>
      </c>
      <c r="H3" s="5" t="s">
        <v>5</v>
      </c>
      <c r="I3" s="4" t="s">
        <v>4</v>
      </c>
      <c r="J3" s="5" t="s">
        <v>5</v>
      </c>
      <c r="K3" s="4" t="s">
        <v>6</v>
      </c>
      <c r="L3" s="5" t="s">
        <v>5</v>
      </c>
    </row>
    <row r="4" spans="1:12" ht="45.2" customHeight="1">
      <c r="A4" s="881" t="s">
        <v>512</v>
      </c>
      <c r="B4" s="882"/>
      <c r="C4" s="6">
        <f t="shared" ref="C4:J4" si="0">SUM(C5:C11)</f>
        <v>482428</v>
      </c>
      <c r="D4" s="7">
        <f t="shared" si="0"/>
        <v>100</v>
      </c>
      <c r="E4" s="6">
        <f t="shared" si="0"/>
        <v>486772</v>
      </c>
      <c r="F4" s="7">
        <f t="shared" si="0"/>
        <v>99.999999999999986</v>
      </c>
      <c r="G4" s="6">
        <f t="shared" si="0"/>
        <v>470896</v>
      </c>
      <c r="H4" s="8">
        <f t="shared" si="0"/>
        <v>100</v>
      </c>
      <c r="I4" s="9">
        <f t="shared" si="0"/>
        <v>499607</v>
      </c>
      <c r="J4" s="8">
        <f t="shared" si="0"/>
        <v>99.999999999999986</v>
      </c>
      <c r="K4" s="9">
        <f t="shared" ref="K4:L4" si="1">SUM(K5:K11)</f>
        <v>533569</v>
      </c>
      <c r="L4" s="8">
        <f t="shared" si="1"/>
        <v>100.00000000000001</v>
      </c>
    </row>
    <row r="5" spans="1:12" ht="45.2" customHeight="1">
      <c r="A5" s="887" t="s">
        <v>513</v>
      </c>
      <c r="B5" s="487" t="s">
        <v>7</v>
      </c>
      <c r="C5" s="6">
        <v>17653</v>
      </c>
      <c r="D5" s="7">
        <v>3.6591988856368203</v>
      </c>
      <c r="E5" s="6">
        <v>16035</v>
      </c>
      <c r="F5" s="7">
        <v>3.2941500332804678</v>
      </c>
      <c r="G5" s="6">
        <v>16033</v>
      </c>
      <c r="H5" s="7">
        <f>G5/G$4*100</f>
        <v>3.4047857701063506</v>
      </c>
      <c r="I5" s="6">
        <v>13475</v>
      </c>
      <c r="J5" s="7">
        <f>I5/I$4*100</f>
        <v>2.6971199362699081</v>
      </c>
      <c r="K5" s="6">
        <v>11500</v>
      </c>
      <c r="L5" s="7">
        <f>K5/K$4*100</f>
        <v>2.1552976278606888</v>
      </c>
    </row>
    <row r="6" spans="1:12" ht="45.2" customHeight="1">
      <c r="A6" s="887"/>
      <c r="B6" s="487" t="s">
        <v>8</v>
      </c>
      <c r="C6" s="6">
        <v>1334</v>
      </c>
      <c r="D6" s="7">
        <v>0.27651794671951047</v>
      </c>
      <c r="E6" s="6">
        <v>1101</v>
      </c>
      <c r="F6" s="7">
        <v>0.22618392183609576</v>
      </c>
      <c r="G6" s="6">
        <v>620</v>
      </c>
      <c r="H6" s="7">
        <f t="shared" ref="H6:H11" si="2">G6/G$4*100</f>
        <v>0.13166389181475316</v>
      </c>
      <c r="I6" s="6">
        <v>440</v>
      </c>
      <c r="J6" s="7">
        <f t="shared" ref="J6:J11" si="3">I6/I$4*100</f>
        <v>8.8069222408813319E-2</v>
      </c>
      <c r="K6" s="6">
        <v>285</v>
      </c>
      <c r="L6" s="7">
        <f t="shared" ref="L6:L11" si="4">K6/K$4*100</f>
        <v>5.3413897733938807E-2</v>
      </c>
    </row>
    <row r="7" spans="1:12" ht="45.2" customHeight="1">
      <c r="A7" s="887"/>
      <c r="B7" s="487" t="s">
        <v>9</v>
      </c>
      <c r="C7" s="6">
        <v>201</v>
      </c>
      <c r="D7" s="7">
        <v>4.1664248343794306E-2</v>
      </c>
      <c r="E7" s="6">
        <v>163</v>
      </c>
      <c r="F7" s="7">
        <v>3.3485903051120439E-2</v>
      </c>
      <c r="G7" s="6">
        <v>138</v>
      </c>
      <c r="H7" s="7">
        <f t="shared" si="2"/>
        <v>2.9305833984574085E-2</v>
      </c>
      <c r="I7" s="6">
        <v>142</v>
      </c>
      <c r="J7" s="7">
        <f t="shared" si="3"/>
        <v>2.8422339959207937E-2</v>
      </c>
      <c r="K7" s="6">
        <v>152</v>
      </c>
      <c r="L7" s="7">
        <f t="shared" si="4"/>
        <v>2.848741212476737E-2</v>
      </c>
    </row>
    <row r="8" spans="1:12" ht="45.2" customHeight="1">
      <c r="A8" s="887"/>
      <c r="B8" s="487" t="s">
        <v>10</v>
      </c>
      <c r="C8" s="6">
        <v>353712</v>
      </c>
      <c r="D8" s="7">
        <v>73.319127413831694</v>
      </c>
      <c r="E8" s="6">
        <v>352565</v>
      </c>
      <c r="F8" s="7">
        <v>72.429186559621343</v>
      </c>
      <c r="G8" s="6">
        <v>341992</v>
      </c>
      <c r="H8" s="7">
        <f t="shared" si="2"/>
        <v>72.625802725017834</v>
      </c>
      <c r="I8" s="6">
        <v>361046</v>
      </c>
      <c r="J8" s="7">
        <f t="shared" si="3"/>
        <v>72.266001076846393</v>
      </c>
      <c r="K8" s="6">
        <v>405022</v>
      </c>
      <c r="L8" s="7">
        <f t="shared" si="4"/>
        <v>75.908083115773223</v>
      </c>
    </row>
    <row r="9" spans="1:12" ht="45.2" customHeight="1">
      <c r="A9" s="887"/>
      <c r="B9" s="487" t="s">
        <v>11</v>
      </c>
      <c r="C9" s="6">
        <v>28805</v>
      </c>
      <c r="D9" s="7">
        <v>5.9708391718556966</v>
      </c>
      <c r="E9" s="6">
        <v>31406</v>
      </c>
      <c r="F9" s="7">
        <v>6.4518912344999304</v>
      </c>
      <c r="G9" s="6">
        <v>28244</v>
      </c>
      <c r="H9" s="7">
        <f t="shared" si="2"/>
        <v>5.9979273555094972</v>
      </c>
      <c r="I9" s="6">
        <v>36353</v>
      </c>
      <c r="J9" s="7">
        <f t="shared" si="3"/>
        <v>7.2763191868808876</v>
      </c>
      <c r="K9" s="6">
        <v>26635</v>
      </c>
      <c r="L9" s="7">
        <f t="shared" si="4"/>
        <v>4.991856723310387</v>
      </c>
    </row>
    <row r="10" spans="1:12" ht="45.2" customHeight="1">
      <c r="A10" s="887"/>
      <c r="B10" s="487" t="s">
        <v>12</v>
      </c>
      <c r="C10" s="6">
        <v>79626</v>
      </c>
      <c r="D10" s="7">
        <v>16.505260888671469</v>
      </c>
      <c r="E10" s="6">
        <v>84863</v>
      </c>
      <c r="F10" s="7">
        <v>17.433829390351129</v>
      </c>
      <c r="G10" s="6">
        <v>83131</v>
      </c>
      <c r="H10" s="7">
        <f t="shared" si="2"/>
        <v>17.653791920084263</v>
      </c>
      <c r="I10" s="6">
        <v>87558</v>
      </c>
      <c r="J10" s="7">
        <f t="shared" si="3"/>
        <v>17.525374944706542</v>
      </c>
      <c r="K10" s="6">
        <v>89334</v>
      </c>
      <c r="L10" s="7">
        <f t="shared" si="4"/>
        <v>16.742726807591897</v>
      </c>
    </row>
    <row r="11" spans="1:12" ht="45.2" customHeight="1">
      <c r="A11" s="886" t="s">
        <v>511</v>
      </c>
      <c r="B11" s="886"/>
      <c r="C11" s="13">
        <v>1097</v>
      </c>
      <c r="D11" s="14">
        <v>0.22739144494100674</v>
      </c>
      <c r="E11" s="13">
        <v>639</v>
      </c>
      <c r="F11" s="14">
        <v>0.13127295735991387</v>
      </c>
      <c r="G11" s="13">
        <v>738</v>
      </c>
      <c r="H11" s="14">
        <f t="shared" si="2"/>
        <v>0.15672250348272229</v>
      </c>
      <c r="I11" s="13">
        <v>593</v>
      </c>
      <c r="J11" s="14">
        <f t="shared" si="3"/>
        <v>0.11869329292824159</v>
      </c>
      <c r="K11" s="13">
        <v>641</v>
      </c>
      <c r="L11" s="14">
        <f t="shared" si="4"/>
        <v>0.12013441560510449</v>
      </c>
    </row>
    <row r="12" spans="1:12" s="15" customFormat="1" ht="14.25">
      <c r="A12" s="486" t="s">
        <v>509</v>
      </c>
      <c r="C12" s="16"/>
      <c r="D12" s="17"/>
      <c r="E12" s="16"/>
      <c r="F12" s="17"/>
      <c r="G12" s="16"/>
      <c r="H12" s="17"/>
      <c r="I12" s="16"/>
      <c r="J12" s="17"/>
      <c r="K12" s="16"/>
      <c r="L12" s="17"/>
    </row>
    <row r="13" spans="1:12" ht="31.5" customHeight="1">
      <c r="A13" s="883" t="s">
        <v>510</v>
      </c>
      <c r="B13" s="883"/>
      <c r="C13" s="883"/>
      <c r="D13" s="883"/>
      <c r="E13" s="883"/>
      <c r="F13" s="883"/>
      <c r="G13" s="883"/>
      <c r="H13" s="883"/>
      <c r="I13" s="883"/>
      <c r="J13" s="883"/>
      <c r="K13" s="883"/>
      <c r="L13" s="883"/>
    </row>
  </sheetData>
  <mergeCells count="10">
    <mergeCell ref="A4:B4"/>
    <mergeCell ref="A13:L13"/>
    <mergeCell ref="A1:L1"/>
    <mergeCell ref="C2:D2"/>
    <mergeCell ref="E2:F2"/>
    <mergeCell ref="G2:H2"/>
    <mergeCell ref="I2:J2"/>
    <mergeCell ref="K2:L2"/>
    <mergeCell ref="A11:B11"/>
    <mergeCell ref="A5:A10"/>
  </mergeCells>
  <phoneticPr fontId="7"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J48"/>
  <sheetViews>
    <sheetView showGridLines="0" zoomScale="60" zoomScaleNormal="60" workbookViewId="0">
      <selection activeCell="A23" sqref="A23"/>
    </sheetView>
  </sheetViews>
  <sheetFormatPr defaultColWidth="9" defaultRowHeight="15.75"/>
  <cols>
    <col min="1" max="1" width="36.625" style="31" customWidth="1"/>
    <col min="2" max="7" width="9.375" style="31" customWidth="1"/>
    <col min="8" max="8" width="8" style="31" customWidth="1"/>
    <col min="9" max="14" width="9.375" style="31" customWidth="1"/>
    <col min="15" max="15" width="8" style="31" customWidth="1"/>
    <col min="16" max="21" width="9.375" style="31" customWidth="1"/>
    <col min="22" max="22" width="8" style="31" customWidth="1"/>
    <col min="23" max="28" width="9.375" style="31" customWidth="1"/>
    <col min="29" max="29" width="8" style="31" customWidth="1"/>
    <col min="30" max="35" width="9.375" style="31" customWidth="1"/>
    <col min="36" max="36" width="8" style="31" customWidth="1"/>
    <col min="37" max="16384" width="9" style="31"/>
  </cols>
  <sheetData>
    <row r="1" spans="1:36" s="90" customFormat="1" ht="30.6" customHeight="1">
      <c r="A1" s="888" t="s">
        <v>1010</v>
      </c>
      <c r="B1" s="888"/>
      <c r="C1" s="888"/>
      <c r="D1" s="888"/>
      <c r="E1" s="888"/>
      <c r="F1" s="888"/>
      <c r="G1" s="888"/>
      <c r="H1" s="888"/>
      <c r="I1" s="888"/>
      <c r="J1" s="888"/>
      <c r="K1" s="888"/>
      <c r="L1" s="888"/>
      <c r="M1" s="888"/>
      <c r="N1" s="888"/>
      <c r="O1" s="888"/>
      <c r="P1" s="888"/>
      <c r="Q1" s="888"/>
      <c r="R1" s="888"/>
      <c r="S1" s="888"/>
      <c r="T1" s="888"/>
      <c r="U1" s="888"/>
      <c r="V1" s="888"/>
      <c r="W1" s="888"/>
      <c r="X1" s="888"/>
      <c r="Y1" s="888"/>
      <c r="Z1" s="888"/>
      <c r="AA1" s="888"/>
      <c r="AB1" s="888"/>
      <c r="AC1" s="888"/>
      <c r="AD1" s="888"/>
      <c r="AE1" s="888"/>
      <c r="AF1" s="888"/>
      <c r="AG1" s="888"/>
      <c r="AH1" s="888"/>
      <c r="AI1" s="888"/>
      <c r="AJ1" s="888"/>
    </row>
    <row r="2" spans="1:36" s="23" customFormat="1" ht="21" customHeight="1">
      <c r="A2" s="889"/>
      <c r="B2" s="919" t="s">
        <v>234</v>
      </c>
      <c r="C2" s="919"/>
      <c r="D2" s="919"/>
      <c r="E2" s="919"/>
      <c r="F2" s="919"/>
      <c r="G2" s="919"/>
      <c r="H2" s="919"/>
      <c r="I2" s="919" t="s">
        <v>235</v>
      </c>
      <c r="J2" s="919"/>
      <c r="K2" s="919"/>
      <c r="L2" s="919"/>
      <c r="M2" s="919"/>
      <c r="N2" s="919"/>
      <c r="O2" s="919"/>
      <c r="P2" s="919" t="s">
        <v>236</v>
      </c>
      <c r="Q2" s="919"/>
      <c r="R2" s="919"/>
      <c r="S2" s="919"/>
      <c r="T2" s="919"/>
      <c r="U2" s="919"/>
      <c r="V2" s="919"/>
      <c r="W2" s="919" t="s">
        <v>237</v>
      </c>
      <c r="X2" s="919"/>
      <c r="Y2" s="919"/>
      <c r="Z2" s="919"/>
      <c r="AA2" s="919"/>
      <c r="AB2" s="919"/>
      <c r="AC2" s="919"/>
      <c r="AD2" s="919" t="s">
        <v>1069</v>
      </c>
      <c r="AE2" s="919"/>
      <c r="AF2" s="919"/>
      <c r="AG2" s="919"/>
      <c r="AH2" s="919"/>
      <c r="AI2" s="919"/>
      <c r="AJ2" s="919"/>
    </row>
    <row r="3" spans="1:36" s="49" customFormat="1" ht="21" customHeight="1">
      <c r="A3" s="890"/>
      <c r="B3" s="918" t="s">
        <v>910</v>
      </c>
      <c r="C3" s="918"/>
      <c r="D3" s="918"/>
      <c r="E3" s="891" t="s">
        <v>772</v>
      </c>
      <c r="F3" s="891"/>
      <c r="G3" s="891"/>
      <c r="H3" s="503" t="s">
        <v>773</v>
      </c>
      <c r="I3" s="918" t="s">
        <v>910</v>
      </c>
      <c r="J3" s="918"/>
      <c r="K3" s="918"/>
      <c r="L3" s="891" t="s">
        <v>772</v>
      </c>
      <c r="M3" s="891"/>
      <c r="N3" s="891"/>
      <c r="O3" s="503" t="s">
        <v>911</v>
      </c>
      <c r="P3" s="918" t="s">
        <v>771</v>
      </c>
      <c r="Q3" s="918"/>
      <c r="R3" s="918"/>
      <c r="S3" s="891" t="s">
        <v>912</v>
      </c>
      <c r="T3" s="891"/>
      <c r="U3" s="891"/>
      <c r="V3" s="503" t="s">
        <v>773</v>
      </c>
      <c r="W3" s="918" t="s">
        <v>913</v>
      </c>
      <c r="X3" s="918"/>
      <c r="Y3" s="918"/>
      <c r="Z3" s="891" t="s">
        <v>912</v>
      </c>
      <c r="AA3" s="891"/>
      <c r="AB3" s="891"/>
      <c r="AC3" s="503" t="s">
        <v>773</v>
      </c>
      <c r="AD3" s="918" t="s">
        <v>771</v>
      </c>
      <c r="AE3" s="918"/>
      <c r="AF3" s="918"/>
      <c r="AG3" s="891" t="s">
        <v>912</v>
      </c>
      <c r="AH3" s="891"/>
      <c r="AI3" s="891"/>
      <c r="AJ3" s="503" t="s">
        <v>914</v>
      </c>
    </row>
    <row r="4" spans="1:36" s="506" customFormat="1" ht="16.5">
      <c r="A4" s="890"/>
      <c r="B4" s="504" t="s">
        <v>562</v>
      </c>
      <c r="C4" s="505" t="s">
        <v>915</v>
      </c>
      <c r="D4" s="505" t="s">
        <v>492</v>
      </c>
      <c r="E4" s="504" t="s">
        <v>769</v>
      </c>
      <c r="F4" s="505" t="s">
        <v>491</v>
      </c>
      <c r="G4" s="505" t="s">
        <v>492</v>
      </c>
      <c r="H4" s="505" t="s">
        <v>893</v>
      </c>
      <c r="I4" s="504" t="s">
        <v>562</v>
      </c>
      <c r="J4" s="505" t="s">
        <v>491</v>
      </c>
      <c r="K4" s="505" t="s">
        <v>896</v>
      </c>
      <c r="L4" s="504" t="s">
        <v>769</v>
      </c>
      <c r="M4" s="505" t="s">
        <v>916</v>
      </c>
      <c r="N4" s="505" t="s">
        <v>891</v>
      </c>
      <c r="O4" s="505" t="s">
        <v>893</v>
      </c>
      <c r="P4" s="504" t="s">
        <v>917</v>
      </c>
      <c r="Q4" s="505" t="s">
        <v>916</v>
      </c>
      <c r="R4" s="505" t="s">
        <v>492</v>
      </c>
      <c r="S4" s="504" t="s">
        <v>918</v>
      </c>
      <c r="T4" s="505" t="s">
        <v>491</v>
      </c>
      <c r="U4" s="505" t="s">
        <v>896</v>
      </c>
      <c r="V4" s="505" t="s">
        <v>899</v>
      </c>
      <c r="W4" s="504" t="s">
        <v>917</v>
      </c>
      <c r="X4" s="505" t="s">
        <v>916</v>
      </c>
      <c r="Y4" s="505" t="s">
        <v>896</v>
      </c>
      <c r="Z4" s="504" t="s">
        <v>769</v>
      </c>
      <c r="AA4" s="505" t="s">
        <v>888</v>
      </c>
      <c r="AB4" s="505" t="s">
        <v>492</v>
      </c>
      <c r="AC4" s="505" t="s">
        <v>899</v>
      </c>
      <c r="AD4" s="504" t="s">
        <v>917</v>
      </c>
      <c r="AE4" s="505" t="s">
        <v>916</v>
      </c>
      <c r="AF4" s="505" t="s">
        <v>891</v>
      </c>
      <c r="AG4" s="504" t="s">
        <v>769</v>
      </c>
      <c r="AH4" s="505" t="s">
        <v>916</v>
      </c>
      <c r="AI4" s="505" t="s">
        <v>492</v>
      </c>
      <c r="AJ4" s="505" t="s">
        <v>899</v>
      </c>
    </row>
    <row r="5" spans="1:36" ht="19.5" customHeight="1">
      <c r="A5" s="49" t="s">
        <v>98</v>
      </c>
      <c r="B5" s="84">
        <v>144912</v>
      </c>
      <c r="C5" s="84">
        <v>119485</v>
      </c>
      <c r="D5" s="84">
        <v>23445</v>
      </c>
      <c r="E5" s="84">
        <v>67340</v>
      </c>
      <c r="F5" s="84">
        <v>58087</v>
      </c>
      <c r="G5" s="84">
        <v>8721</v>
      </c>
      <c r="H5" s="87">
        <f t="shared" ref="H5:H43" si="0">E5/B5*100</f>
        <v>46.469581539140997</v>
      </c>
      <c r="I5" s="84">
        <v>148120</v>
      </c>
      <c r="J5" s="84">
        <v>121437</v>
      </c>
      <c r="K5" s="84">
        <v>24917</v>
      </c>
      <c r="L5" s="84">
        <v>74952</v>
      </c>
      <c r="M5" s="84">
        <v>63941</v>
      </c>
      <c r="N5" s="84">
        <v>10575</v>
      </c>
      <c r="O5" s="87">
        <f t="shared" ref="O5:O43" si="1">L5/I5*100</f>
        <v>50.602214420739941</v>
      </c>
      <c r="P5" s="84">
        <v>140547</v>
      </c>
      <c r="Q5" s="84">
        <v>113964</v>
      </c>
      <c r="R5" s="84">
        <v>24666</v>
      </c>
      <c r="S5" s="84">
        <v>73209</v>
      </c>
      <c r="T5" s="84">
        <v>61693</v>
      </c>
      <c r="U5" s="84">
        <v>11040</v>
      </c>
      <c r="V5" s="87">
        <f t="shared" ref="V5:V43" si="2">S5/P5*100</f>
        <v>52.088625157420651</v>
      </c>
      <c r="W5" s="84">
        <v>127320</v>
      </c>
      <c r="X5" s="84">
        <v>101578</v>
      </c>
      <c r="Y5" s="84">
        <v>23712</v>
      </c>
      <c r="Z5" s="84">
        <v>57160</v>
      </c>
      <c r="AA5" s="84">
        <v>47792</v>
      </c>
      <c r="AB5" s="84">
        <v>8908</v>
      </c>
      <c r="AC5" s="87">
        <f t="shared" ref="AC5:AC31" si="3">Z5/W5*100</f>
        <v>44.894753377316995</v>
      </c>
      <c r="AD5" s="99">
        <v>146566</v>
      </c>
      <c r="AE5" s="99">
        <v>116953</v>
      </c>
      <c r="AF5" s="99">
        <v>27800</v>
      </c>
      <c r="AG5" s="99">
        <v>44796</v>
      </c>
      <c r="AH5" s="99">
        <v>36104</v>
      </c>
      <c r="AI5" s="99">
        <v>8251</v>
      </c>
      <c r="AJ5" s="87">
        <f t="shared" ref="AJ5:AJ43" si="4">AG5/AD5*100</f>
        <v>30.563705088492554</v>
      </c>
    </row>
    <row r="6" spans="1:36" ht="19.5" customHeight="1">
      <c r="A6" s="42" t="s">
        <v>334</v>
      </c>
      <c r="B6" s="84">
        <v>166</v>
      </c>
      <c r="C6" s="84">
        <v>93</v>
      </c>
      <c r="D6" s="84">
        <v>68</v>
      </c>
      <c r="E6" s="84">
        <v>28</v>
      </c>
      <c r="F6" s="84">
        <v>14</v>
      </c>
      <c r="G6" s="84">
        <v>13</v>
      </c>
      <c r="H6" s="87">
        <f t="shared" si="0"/>
        <v>16.867469879518072</v>
      </c>
      <c r="I6" s="84">
        <v>2755</v>
      </c>
      <c r="J6" s="84">
        <v>1652</v>
      </c>
      <c r="K6" s="84">
        <v>1081</v>
      </c>
      <c r="L6" s="84">
        <v>1985</v>
      </c>
      <c r="M6" s="84">
        <v>1184</v>
      </c>
      <c r="N6" s="84">
        <v>789</v>
      </c>
      <c r="O6" s="87">
        <f t="shared" si="1"/>
        <v>72.050816696914694</v>
      </c>
      <c r="P6" s="726">
        <v>4792</v>
      </c>
      <c r="Q6" s="726">
        <v>2916</v>
      </c>
      <c r="R6" s="726">
        <v>1869</v>
      </c>
      <c r="S6" s="84">
        <v>3154</v>
      </c>
      <c r="T6" s="84">
        <v>1913</v>
      </c>
      <c r="U6" s="84">
        <v>1240</v>
      </c>
      <c r="V6" s="87">
        <f t="shared" si="2"/>
        <v>65.818030050083479</v>
      </c>
      <c r="W6" s="84">
        <v>6465</v>
      </c>
      <c r="X6" s="84">
        <v>3868</v>
      </c>
      <c r="Y6" s="84">
        <v>2584</v>
      </c>
      <c r="Z6" s="84">
        <v>2988</v>
      </c>
      <c r="AA6" s="84">
        <v>1850</v>
      </c>
      <c r="AB6" s="84">
        <v>1138</v>
      </c>
      <c r="AC6" s="87">
        <f t="shared" si="3"/>
        <v>46.218097447795827</v>
      </c>
      <c r="AD6" s="103">
        <v>19321</v>
      </c>
      <c r="AE6" s="103">
        <v>12864</v>
      </c>
      <c r="AF6" s="103">
        <v>6420</v>
      </c>
      <c r="AG6" s="103">
        <v>12913</v>
      </c>
      <c r="AH6" s="103">
        <v>9048</v>
      </c>
      <c r="AI6" s="103">
        <v>3842</v>
      </c>
      <c r="AJ6" s="87">
        <f t="shared" si="4"/>
        <v>66.834014802546449</v>
      </c>
    </row>
    <row r="7" spans="1:36" ht="19.5" customHeight="1">
      <c r="A7" s="42" t="s">
        <v>397</v>
      </c>
      <c r="B7" s="84">
        <v>3586</v>
      </c>
      <c r="C7" s="84">
        <v>3433</v>
      </c>
      <c r="D7" s="84">
        <v>153</v>
      </c>
      <c r="E7" s="84">
        <v>2198</v>
      </c>
      <c r="F7" s="84">
        <v>2165</v>
      </c>
      <c r="G7" s="84">
        <v>33</v>
      </c>
      <c r="H7" s="87">
        <f t="shared" si="0"/>
        <v>61.293920803123257</v>
      </c>
      <c r="I7" s="84">
        <v>3648</v>
      </c>
      <c r="J7" s="84">
        <v>3486</v>
      </c>
      <c r="K7" s="84">
        <v>162</v>
      </c>
      <c r="L7" s="84">
        <v>2120</v>
      </c>
      <c r="M7" s="84">
        <v>2090</v>
      </c>
      <c r="N7" s="84">
        <v>30</v>
      </c>
      <c r="O7" s="87">
        <f t="shared" si="1"/>
        <v>58.114035087719294</v>
      </c>
      <c r="P7" s="726">
        <v>3056</v>
      </c>
      <c r="Q7" s="726">
        <v>2954</v>
      </c>
      <c r="R7" s="726">
        <v>102</v>
      </c>
      <c r="S7" s="84">
        <v>1850</v>
      </c>
      <c r="T7" s="84">
        <v>1824</v>
      </c>
      <c r="U7" s="84">
        <v>26</v>
      </c>
      <c r="V7" s="87">
        <f t="shared" si="2"/>
        <v>60.53664921465969</v>
      </c>
      <c r="W7" s="84">
        <v>2845</v>
      </c>
      <c r="X7" s="84">
        <v>2749</v>
      </c>
      <c r="Y7" s="84">
        <v>96</v>
      </c>
      <c r="Z7" s="84">
        <v>1779</v>
      </c>
      <c r="AA7" s="84">
        <v>1757</v>
      </c>
      <c r="AB7" s="84">
        <v>22</v>
      </c>
      <c r="AC7" s="87">
        <f t="shared" si="3"/>
        <v>62.530755711775043</v>
      </c>
      <c r="AD7" s="103">
        <v>2614</v>
      </c>
      <c r="AE7" s="103">
        <v>2520</v>
      </c>
      <c r="AF7" s="103">
        <v>94</v>
      </c>
      <c r="AG7" s="103">
        <v>1543</v>
      </c>
      <c r="AH7" s="103">
        <v>1508</v>
      </c>
      <c r="AI7" s="103">
        <v>35</v>
      </c>
      <c r="AJ7" s="87">
        <f t="shared" si="4"/>
        <v>59.028309104820195</v>
      </c>
    </row>
    <row r="8" spans="1:36" ht="19.5" customHeight="1">
      <c r="A8" s="42" t="s">
        <v>785</v>
      </c>
      <c r="B8" s="84">
        <v>279</v>
      </c>
      <c r="C8" s="84">
        <v>221</v>
      </c>
      <c r="D8" s="84">
        <v>58</v>
      </c>
      <c r="E8" s="84">
        <v>210</v>
      </c>
      <c r="F8" s="84">
        <v>167</v>
      </c>
      <c r="G8" s="84">
        <v>43</v>
      </c>
      <c r="H8" s="87">
        <f t="shared" si="0"/>
        <v>75.268817204301072</v>
      </c>
      <c r="I8" s="84">
        <v>428</v>
      </c>
      <c r="J8" s="84">
        <v>301</v>
      </c>
      <c r="K8" s="84">
        <v>127</v>
      </c>
      <c r="L8" s="84">
        <v>341</v>
      </c>
      <c r="M8" s="84">
        <v>253</v>
      </c>
      <c r="N8" s="84">
        <v>88</v>
      </c>
      <c r="O8" s="87">
        <f t="shared" si="1"/>
        <v>79.672897196261687</v>
      </c>
      <c r="P8" s="726">
        <v>211</v>
      </c>
      <c r="Q8" s="726">
        <v>156</v>
      </c>
      <c r="R8" s="726">
        <v>55</v>
      </c>
      <c r="S8" s="84">
        <v>167</v>
      </c>
      <c r="T8" s="84">
        <v>123</v>
      </c>
      <c r="U8" s="84">
        <v>44</v>
      </c>
      <c r="V8" s="87">
        <f t="shared" si="2"/>
        <v>79.146919431279613</v>
      </c>
      <c r="W8" s="84">
        <v>144</v>
      </c>
      <c r="X8" s="84">
        <v>114</v>
      </c>
      <c r="Y8" s="84">
        <v>30</v>
      </c>
      <c r="Z8" s="84">
        <v>98</v>
      </c>
      <c r="AA8" s="84">
        <v>79</v>
      </c>
      <c r="AB8" s="84">
        <v>19</v>
      </c>
      <c r="AC8" s="87">
        <f t="shared" si="3"/>
        <v>68.055555555555557</v>
      </c>
      <c r="AD8" s="103">
        <v>137</v>
      </c>
      <c r="AE8" s="103">
        <v>96</v>
      </c>
      <c r="AF8" s="103">
        <v>38</v>
      </c>
      <c r="AG8" s="103">
        <v>77</v>
      </c>
      <c r="AH8" s="103">
        <v>62</v>
      </c>
      <c r="AI8" s="103">
        <v>15</v>
      </c>
      <c r="AJ8" s="87">
        <f t="shared" si="4"/>
        <v>56.20437956204379</v>
      </c>
    </row>
    <row r="9" spans="1:36" ht="19.5" customHeight="1">
      <c r="A9" s="42" t="s">
        <v>337</v>
      </c>
      <c r="B9" s="84">
        <v>189</v>
      </c>
      <c r="C9" s="84">
        <v>108</v>
      </c>
      <c r="D9" s="84">
        <v>79</v>
      </c>
      <c r="E9" s="84">
        <v>79</v>
      </c>
      <c r="F9" s="84">
        <v>40</v>
      </c>
      <c r="G9" s="84">
        <v>39</v>
      </c>
      <c r="H9" s="87">
        <f t="shared" si="0"/>
        <v>41.798941798941797</v>
      </c>
      <c r="I9" s="84">
        <v>301</v>
      </c>
      <c r="J9" s="84">
        <v>182</v>
      </c>
      <c r="K9" s="84">
        <v>118</v>
      </c>
      <c r="L9" s="84">
        <v>92</v>
      </c>
      <c r="M9" s="84">
        <v>72</v>
      </c>
      <c r="N9" s="84">
        <v>20</v>
      </c>
      <c r="O9" s="87">
        <f t="shared" si="1"/>
        <v>30.564784053156146</v>
      </c>
      <c r="P9" s="726">
        <v>127</v>
      </c>
      <c r="Q9" s="726">
        <v>92</v>
      </c>
      <c r="R9" s="726">
        <v>34</v>
      </c>
      <c r="S9" s="84">
        <v>67</v>
      </c>
      <c r="T9" s="84">
        <v>52</v>
      </c>
      <c r="U9" s="84">
        <v>15</v>
      </c>
      <c r="V9" s="87">
        <f t="shared" si="2"/>
        <v>52.755905511811022</v>
      </c>
      <c r="W9" s="84">
        <v>269</v>
      </c>
      <c r="X9" s="84">
        <v>158</v>
      </c>
      <c r="Y9" s="84">
        <v>111</v>
      </c>
      <c r="Z9" s="84">
        <v>163</v>
      </c>
      <c r="AA9" s="84">
        <v>93</v>
      </c>
      <c r="AB9" s="84">
        <v>70</v>
      </c>
      <c r="AC9" s="87">
        <f t="shared" si="3"/>
        <v>60.594795539033456</v>
      </c>
      <c r="AD9" s="103">
        <v>235</v>
      </c>
      <c r="AE9" s="103">
        <v>164</v>
      </c>
      <c r="AF9" s="103">
        <v>70</v>
      </c>
      <c r="AG9" s="103">
        <v>132</v>
      </c>
      <c r="AH9" s="103">
        <v>97</v>
      </c>
      <c r="AI9" s="103">
        <v>35</v>
      </c>
      <c r="AJ9" s="87">
        <f t="shared" si="4"/>
        <v>56.170212765957451</v>
      </c>
    </row>
    <row r="10" spans="1:36" s="102" customFormat="1" ht="19.5" customHeight="1">
      <c r="A10" s="42" t="s">
        <v>341</v>
      </c>
      <c r="B10" s="84">
        <v>1152</v>
      </c>
      <c r="C10" s="84">
        <v>1081</v>
      </c>
      <c r="D10" s="84">
        <v>71</v>
      </c>
      <c r="E10" s="84">
        <v>564</v>
      </c>
      <c r="F10" s="84">
        <v>542</v>
      </c>
      <c r="G10" s="84">
        <v>22</v>
      </c>
      <c r="H10" s="87">
        <f t="shared" si="0"/>
        <v>48.958333333333329</v>
      </c>
      <c r="I10" s="84">
        <v>767</v>
      </c>
      <c r="J10" s="84">
        <v>721</v>
      </c>
      <c r="K10" s="84">
        <v>46</v>
      </c>
      <c r="L10" s="84">
        <v>399</v>
      </c>
      <c r="M10" s="84">
        <v>383</v>
      </c>
      <c r="N10" s="84">
        <v>16</v>
      </c>
      <c r="O10" s="87">
        <f t="shared" si="1"/>
        <v>52.020860495436771</v>
      </c>
      <c r="P10" s="726">
        <v>894</v>
      </c>
      <c r="Q10" s="726">
        <v>802</v>
      </c>
      <c r="R10" s="726">
        <v>92</v>
      </c>
      <c r="S10" s="84">
        <v>518</v>
      </c>
      <c r="T10" s="84">
        <v>476</v>
      </c>
      <c r="U10" s="84">
        <v>42</v>
      </c>
      <c r="V10" s="87">
        <f t="shared" si="2"/>
        <v>57.941834451901563</v>
      </c>
      <c r="W10" s="84">
        <v>605</v>
      </c>
      <c r="X10" s="84">
        <v>568</v>
      </c>
      <c r="Y10" s="84">
        <v>37</v>
      </c>
      <c r="Z10" s="84">
        <v>334</v>
      </c>
      <c r="AA10" s="84">
        <v>323</v>
      </c>
      <c r="AB10" s="84">
        <v>11</v>
      </c>
      <c r="AC10" s="87">
        <f t="shared" si="3"/>
        <v>55.206611570247929</v>
      </c>
      <c r="AD10" s="103">
        <v>530</v>
      </c>
      <c r="AE10" s="103">
        <v>500</v>
      </c>
      <c r="AF10" s="103">
        <v>30</v>
      </c>
      <c r="AG10" s="103">
        <v>280</v>
      </c>
      <c r="AH10" s="103">
        <v>269</v>
      </c>
      <c r="AI10" s="103">
        <v>11</v>
      </c>
      <c r="AJ10" s="87">
        <f t="shared" si="4"/>
        <v>52.830188679245282</v>
      </c>
    </row>
    <row r="11" spans="1:36" ht="19.5" customHeight="1">
      <c r="A11" s="42" t="s">
        <v>783</v>
      </c>
      <c r="B11" s="84">
        <v>64</v>
      </c>
      <c r="C11" s="84">
        <v>58</v>
      </c>
      <c r="D11" s="84">
        <v>6</v>
      </c>
      <c r="E11" s="84">
        <v>43</v>
      </c>
      <c r="F11" s="84">
        <v>42</v>
      </c>
      <c r="G11" s="84">
        <v>1</v>
      </c>
      <c r="H11" s="87">
        <f t="shared" si="0"/>
        <v>67.1875</v>
      </c>
      <c r="I11" s="84">
        <v>65</v>
      </c>
      <c r="J11" s="84">
        <v>62</v>
      </c>
      <c r="K11" s="84">
        <v>3</v>
      </c>
      <c r="L11" s="84">
        <v>52</v>
      </c>
      <c r="M11" s="84">
        <v>50</v>
      </c>
      <c r="N11" s="84">
        <v>2</v>
      </c>
      <c r="O11" s="87">
        <f t="shared" si="1"/>
        <v>80</v>
      </c>
      <c r="P11" s="726">
        <v>67</v>
      </c>
      <c r="Q11" s="726">
        <v>57</v>
      </c>
      <c r="R11" s="726">
        <v>10</v>
      </c>
      <c r="S11" s="84">
        <v>31</v>
      </c>
      <c r="T11" s="84">
        <v>28</v>
      </c>
      <c r="U11" s="84">
        <v>3</v>
      </c>
      <c r="V11" s="87">
        <f t="shared" si="2"/>
        <v>46.268656716417908</v>
      </c>
      <c r="W11" s="84">
        <v>50</v>
      </c>
      <c r="X11" s="84">
        <v>46</v>
      </c>
      <c r="Y11" s="84">
        <v>4</v>
      </c>
      <c r="Z11" s="84">
        <v>37</v>
      </c>
      <c r="AA11" s="84">
        <v>34</v>
      </c>
      <c r="AB11" s="84">
        <v>3</v>
      </c>
      <c r="AC11" s="87">
        <f t="shared" si="3"/>
        <v>74</v>
      </c>
      <c r="AD11" s="103">
        <v>31</v>
      </c>
      <c r="AE11" s="103">
        <v>31</v>
      </c>
      <c r="AF11" s="103">
        <v>0</v>
      </c>
      <c r="AG11" s="103">
        <v>16</v>
      </c>
      <c r="AH11" s="103">
        <v>16</v>
      </c>
      <c r="AI11" s="103">
        <v>0</v>
      </c>
      <c r="AJ11" s="87">
        <f t="shared" si="4"/>
        <v>51.612903225806448</v>
      </c>
    </row>
    <row r="12" spans="1:36" ht="19.5" customHeight="1">
      <c r="A12" s="42" t="s">
        <v>328</v>
      </c>
      <c r="B12" s="84">
        <v>1139</v>
      </c>
      <c r="C12" s="84">
        <v>947</v>
      </c>
      <c r="D12" s="84">
        <v>192</v>
      </c>
      <c r="E12" s="84">
        <v>510</v>
      </c>
      <c r="F12" s="84">
        <v>433</v>
      </c>
      <c r="G12" s="84">
        <v>77</v>
      </c>
      <c r="H12" s="87">
        <f t="shared" si="0"/>
        <v>44.776119402985074</v>
      </c>
      <c r="I12" s="84">
        <v>1079</v>
      </c>
      <c r="J12" s="84">
        <v>897</v>
      </c>
      <c r="K12" s="84">
        <v>179</v>
      </c>
      <c r="L12" s="84">
        <v>537</v>
      </c>
      <c r="M12" s="84">
        <v>447</v>
      </c>
      <c r="N12" s="84">
        <v>90</v>
      </c>
      <c r="O12" s="87">
        <f t="shared" si="1"/>
        <v>49.76830398517145</v>
      </c>
      <c r="P12" s="726">
        <v>1107</v>
      </c>
      <c r="Q12" s="726">
        <v>933</v>
      </c>
      <c r="R12" s="726">
        <v>174</v>
      </c>
      <c r="S12" s="84">
        <v>536</v>
      </c>
      <c r="T12" s="84">
        <v>454</v>
      </c>
      <c r="U12" s="84">
        <v>82</v>
      </c>
      <c r="V12" s="87">
        <f t="shared" si="2"/>
        <v>48.41915085817525</v>
      </c>
      <c r="W12" s="84">
        <v>1309</v>
      </c>
      <c r="X12" s="84">
        <v>1063</v>
      </c>
      <c r="Y12" s="84">
        <v>246</v>
      </c>
      <c r="Z12" s="84">
        <v>652</v>
      </c>
      <c r="AA12" s="84">
        <v>547</v>
      </c>
      <c r="AB12" s="84">
        <v>105</v>
      </c>
      <c r="AC12" s="87">
        <f t="shared" si="3"/>
        <v>49.809014514896866</v>
      </c>
      <c r="AD12" s="103">
        <v>998</v>
      </c>
      <c r="AE12" s="103">
        <v>785</v>
      </c>
      <c r="AF12" s="103">
        <v>209</v>
      </c>
      <c r="AG12" s="103">
        <v>499</v>
      </c>
      <c r="AH12" s="103">
        <v>395</v>
      </c>
      <c r="AI12" s="103">
        <v>104</v>
      </c>
      <c r="AJ12" s="87">
        <f t="shared" si="4"/>
        <v>50</v>
      </c>
    </row>
    <row r="13" spans="1:36" s="102" customFormat="1" ht="19.5" customHeight="1">
      <c r="A13" s="42" t="s">
        <v>346</v>
      </c>
      <c r="B13" s="84">
        <v>1840</v>
      </c>
      <c r="C13" s="84">
        <v>1497</v>
      </c>
      <c r="D13" s="101">
        <v>154</v>
      </c>
      <c r="E13" s="84">
        <v>866</v>
      </c>
      <c r="F13" s="84">
        <v>723</v>
      </c>
      <c r="G13" s="101">
        <v>56</v>
      </c>
      <c r="H13" s="87">
        <f t="shared" si="0"/>
        <v>47.065217391304351</v>
      </c>
      <c r="I13" s="84">
        <v>1757</v>
      </c>
      <c r="J13" s="84">
        <v>1483</v>
      </c>
      <c r="K13" s="101">
        <v>96</v>
      </c>
      <c r="L13" s="84">
        <v>850</v>
      </c>
      <c r="M13" s="84">
        <v>733</v>
      </c>
      <c r="N13" s="84">
        <v>30</v>
      </c>
      <c r="O13" s="87">
        <f t="shared" si="1"/>
        <v>48.377916903813315</v>
      </c>
      <c r="P13" s="84">
        <v>1876</v>
      </c>
      <c r="Q13" s="84">
        <v>1549</v>
      </c>
      <c r="R13" s="84">
        <v>142</v>
      </c>
      <c r="S13" s="84">
        <v>858</v>
      </c>
      <c r="T13" s="84">
        <v>733</v>
      </c>
      <c r="U13" s="101">
        <v>42</v>
      </c>
      <c r="V13" s="87">
        <f t="shared" si="2"/>
        <v>45.735607675906181</v>
      </c>
      <c r="W13" s="84">
        <v>2399</v>
      </c>
      <c r="X13" s="84">
        <v>1954</v>
      </c>
      <c r="Y13" s="84">
        <v>171</v>
      </c>
      <c r="Z13" s="84">
        <v>1025</v>
      </c>
      <c r="AA13" s="84">
        <v>847</v>
      </c>
      <c r="AB13" s="101">
        <v>49</v>
      </c>
      <c r="AC13" s="87">
        <f t="shared" si="3"/>
        <v>42.726135889954151</v>
      </c>
      <c r="AD13" s="103">
        <v>3202</v>
      </c>
      <c r="AE13" s="103">
        <v>2723</v>
      </c>
      <c r="AF13" s="103">
        <v>220</v>
      </c>
      <c r="AG13" s="103">
        <v>1592</v>
      </c>
      <c r="AH13" s="103">
        <v>1383</v>
      </c>
      <c r="AI13" s="103">
        <v>78</v>
      </c>
      <c r="AJ13" s="87">
        <f t="shared" si="4"/>
        <v>49.718925671455338</v>
      </c>
    </row>
    <row r="14" spans="1:36" s="102" customFormat="1" ht="19.5" customHeight="1">
      <c r="A14" s="42" t="s">
        <v>988</v>
      </c>
      <c r="B14" s="84">
        <v>3563</v>
      </c>
      <c r="C14" s="84">
        <v>2267</v>
      </c>
      <c r="D14" s="84">
        <v>1296</v>
      </c>
      <c r="E14" s="84">
        <v>510</v>
      </c>
      <c r="F14" s="84">
        <v>345</v>
      </c>
      <c r="G14" s="84">
        <v>165</v>
      </c>
      <c r="H14" s="87">
        <f t="shared" si="0"/>
        <v>14.313780522031996</v>
      </c>
      <c r="I14" s="84">
        <v>1580</v>
      </c>
      <c r="J14" s="84">
        <v>1187</v>
      </c>
      <c r="K14" s="84">
        <v>393</v>
      </c>
      <c r="L14" s="84">
        <v>399</v>
      </c>
      <c r="M14" s="84">
        <v>352</v>
      </c>
      <c r="N14" s="84">
        <v>47</v>
      </c>
      <c r="O14" s="87">
        <f t="shared" si="1"/>
        <v>25.253164556962027</v>
      </c>
      <c r="P14" s="726">
        <v>1418</v>
      </c>
      <c r="Q14" s="726">
        <v>1118</v>
      </c>
      <c r="R14" s="726">
        <v>300</v>
      </c>
      <c r="S14" s="84">
        <v>547</v>
      </c>
      <c r="T14" s="84">
        <v>461</v>
      </c>
      <c r="U14" s="84">
        <v>86</v>
      </c>
      <c r="V14" s="87">
        <f t="shared" si="2"/>
        <v>38.575458392101552</v>
      </c>
      <c r="W14" s="84">
        <v>1107</v>
      </c>
      <c r="X14" s="84">
        <v>936</v>
      </c>
      <c r="Y14" s="84">
        <v>171</v>
      </c>
      <c r="Z14" s="84">
        <v>503</v>
      </c>
      <c r="AA14" s="84">
        <v>439</v>
      </c>
      <c r="AB14" s="84">
        <v>64</v>
      </c>
      <c r="AC14" s="87">
        <f t="shared" si="3"/>
        <v>45.438121047877146</v>
      </c>
      <c r="AD14" s="103">
        <v>920</v>
      </c>
      <c r="AE14" s="103">
        <v>799</v>
      </c>
      <c r="AF14" s="103">
        <v>121</v>
      </c>
      <c r="AG14" s="103">
        <v>434</v>
      </c>
      <c r="AH14" s="103">
        <v>405</v>
      </c>
      <c r="AI14" s="103">
        <v>29</v>
      </c>
      <c r="AJ14" s="87">
        <f t="shared" si="4"/>
        <v>47.173913043478258</v>
      </c>
    </row>
    <row r="15" spans="1:36" ht="19.5" customHeight="1">
      <c r="A15" s="42" t="s">
        <v>874</v>
      </c>
      <c r="B15" s="84">
        <v>1559</v>
      </c>
      <c r="C15" s="84">
        <v>1428</v>
      </c>
      <c r="D15" s="84">
        <v>131</v>
      </c>
      <c r="E15" s="84">
        <v>726</v>
      </c>
      <c r="F15" s="84">
        <v>645</v>
      </c>
      <c r="G15" s="84">
        <v>81</v>
      </c>
      <c r="H15" s="87">
        <f t="shared" si="0"/>
        <v>46.568313021167413</v>
      </c>
      <c r="I15" s="84">
        <v>4276</v>
      </c>
      <c r="J15" s="84">
        <v>3833</v>
      </c>
      <c r="K15" s="84">
        <v>443</v>
      </c>
      <c r="L15" s="84">
        <v>3403</v>
      </c>
      <c r="M15" s="84">
        <v>3044</v>
      </c>
      <c r="N15" s="84">
        <v>359</v>
      </c>
      <c r="O15" s="87">
        <f t="shared" si="1"/>
        <v>79.58372310570627</v>
      </c>
      <c r="P15" s="726">
        <v>6666</v>
      </c>
      <c r="Q15" s="726">
        <v>5992</v>
      </c>
      <c r="R15" s="726">
        <v>674</v>
      </c>
      <c r="S15" s="84">
        <v>5792</v>
      </c>
      <c r="T15" s="84">
        <v>5199</v>
      </c>
      <c r="U15" s="84">
        <v>593</v>
      </c>
      <c r="V15" s="87">
        <f t="shared" si="2"/>
        <v>86.888688868886888</v>
      </c>
      <c r="W15" s="84">
        <v>2969</v>
      </c>
      <c r="X15" s="84">
        <v>2645</v>
      </c>
      <c r="Y15" s="84">
        <v>324</v>
      </c>
      <c r="Z15" s="84">
        <v>1620</v>
      </c>
      <c r="AA15" s="84">
        <v>1463</v>
      </c>
      <c r="AB15" s="84">
        <v>157</v>
      </c>
      <c r="AC15" s="87">
        <f t="shared" si="3"/>
        <v>54.56382620410912</v>
      </c>
      <c r="AD15" s="103">
        <v>1859</v>
      </c>
      <c r="AE15" s="103">
        <v>1657</v>
      </c>
      <c r="AF15" s="103">
        <v>195</v>
      </c>
      <c r="AG15" s="103">
        <v>869</v>
      </c>
      <c r="AH15" s="103">
        <v>800</v>
      </c>
      <c r="AI15" s="103">
        <v>66</v>
      </c>
      <c r="AJ15" s="87">
        <f t="shared" si="4"/>
        <v>46.745562130177518</v>
      </c>
    </row>
    <row r="16" spans="1:36" ht="19.5" customHeight="1">
      <c r="A16" s="42" t="s">
        <v>873</v>
      </c>
      <c r="B16" s="84">
        <v>4203</v>
      </c>
      <c r="C16" s="84">
        <v>3852</v>
      </c>
      <c r="D16" s="84">
        <v>351</v>
      </c>
      <c r="E16" s="84">
        <v>2180</v>
      </c>
      <c r="F16" s="84">
        <v>2075</v>
      </c>
      <c r="G16" s="84">
        <v>105</v>
      </c>
      <c r="H16" s="87">
        <f t="shared" si="0"/>
        <v>51.867713537949086</v>
      </c>
      <c r="I16" s="84">
        <v>3918</v>
      </c>
      <c r="J16" s="84">
        <v>3491</v>
      </c>
      <c r="K16" s="84">
        <v>427</v>
      </c>
      <c r="L16" s="84">
        <v>2101</v>
      </c>
      <c r="M16" s="84">
        <v>1919</v>
      </c>
      <c r="N16" s="84">
        <v>182</v>
      </c>
      <c r="O16" s="87">
        <f t="shared" si="1"/>
        <v>53.624298111281263</v>
      </c>
      <c r="P16" s="726">
        <v>3997</v>
      </c>
      <c r="Q16" s="726">
        <v>3638</v>
      </c>
      <c r="R16" s="726">
        <v>359</v>
      </c>
      <c r="S16" s="84">
        <v>2057</v>
      </c>
      <c r="T16" s="84">
        <v>1914</v>
      </c>
      <c r="U16" s="84">
        <v>143</v>
      </c>
      <c r="V16" s="87">
        <f t="shared" si="2"/>
        <v>51.463597698273702</v>
      </c>
      <c r="W16" s="84">
        <v>4600</v>
      </c>
      <c r="X16" s="84">
        <v>4043</v>
      </c>
      <c r="Y16" s="84">
        <v>557</v>
      </c>
      <c r="Z16" s="84">
        <v>2201</v>
      </c>
      <c r="AA16" s="84">
        <v>2005</v>
      </c>
      <c r="AB16" s="84">
        <v>196</v>
      </c>
      <c r="AC16" s="87">
        <f t="shared" si="3"/>
        <v>47.847826086956523</v>
      </c>
      <c r="AD16" s="103">
        <v>4795</v>
      </c>
      <c r="AE16" s="103">
        <v>4249</v>
      </c>
      <c r="AF16" s="103">
        <v>546</v>
      </c>
      <c r="AG16" s="103">
        <v>2209</v>
      </c>
      <c r="AH16" s="103">
        <v>2025</v>
      </c>
      <c r="AI16" s="103">
        <v>184</v>
      </c>
      <c r="AJ16" s="87">
        <f t="shared" si="4"/>
        <v>46.06882168925965</v>
      </c>
    </row>
    <row r="17" spans="1:36" s="102" customFormat="1" ht="19.5" customHeight="1">
      <c r="A17" s="42" t="s">
        <v>786</v>
      </c>
      <c r="B17" s="84">
        <v>133</v>
      </c>
      <c r="C17" s="84">
        <v>121</v>
      </c>
      <c r="D17" s="84">
        <v>12</v>
      </c>
      <c r="E17" s="84">
        <v>76</v>
      </c>
      <c r="F17" s="84">
        <v>74</v>
      </c>
      <c r="G17" s="84">
        <v>2</v>
      </c>
      <c r="H17" s="87">
        <f t="shared" si="0"/>
        <v>57.142857142857139</v>
      </c>
      <c r="I17" s="84">
        <v>223</v>
      </c>
      <c r="J17" s="84">
        <v>208</v>
      </c>
      <c r="K17" s="84">
        <v>15</v>
      </c>
      <c r="L17" s="84">
        <v>85</v>
      </c>
      <c r="M17" s="84">
        <v>82</v>
      </c>
      <c r="N17" s="84">
        <v>3</v>
      </c>
      <c r="O17" s="87">
        <f t="shared" si="1"/>
        <v>38.116591928251118</v>
      </c>
      <c r="P17" s="84">
        <v>132</v>
      </c>
      <c r="Q17" s="84">
        <v>121</v>
      </c>
      <c r="R17" s="84">
        <v>11</v>
      </c>
      <c r="S17" s="84">
        <v>68</v>
      </c>
      <c r="T17" s="84">
        <v>62</v>
      </c>
      <c r="U17" s="84">
        <v>6</v>
      </c>
      <c r="V17" s="87">
        <f t="shared" si="2"/>
        <v>51.515151515151516</v>
      </c>
      <c r="W17" s="84">
        <v>86</v>
      </c>
      <c r="X17" s="84">
        <v>80</v>
      </c>
      <c r="Y17" s="84">
        <v>6</v>
      </c>
      <c r="Z17" s="84">
        <v>51</v>
      </c>
      <c r="AA17" s="84">
        <v>48</v>
      </c>
      <c r="AB17" s="84">
        <v>3</v>
      </c>
      <c r="AC17" s="87">
        <f t="shared" si="3"/>
        <v>59.302325581395351</v>
      </c>
      <c r="AD17" s="103">
        <v>69</v>
      </c>
      <c r="AE17" s="103">
        <v>57</v>
      </c>
      <c r="AF17" s="103">
        <v>12</v>
      </c>
      <c r="AG17" s="103">
        <v>31</v>
      </c>
      <c r="AH17" s="103">
        <v>26</v>
      </c>
      <c r="AI17" s="103">
        <v>5</v>
      </c>
      <c r="AJ17" s="87">
        <f t="shared" si="4"/>
        <v>44.927536231884055</v>
      </c>
    </row>
    <row r="18" spans="1:36" s="102" customFormat="1" ht="19.5" customHeight="1">
      <c r="A18" s="42" t="s">
        <v>335</v>
      </c>
      <c r="B18" s="84">
        <v>39</v>
      </c>
      <c r="C18" s="84">
        <v>32</v>
      </c>
      <c r="D18" s="84">
        <v>2</v>
      </c>
      <c r="E18" s="84">
        <v>22</v>
      </c>
      <c r="F18" s="84">
        <v>19</v>
      </c>
      <c r="G18" s="84">
        <v>1</v>
      </c>
      <c r="H18" s="87">
        <f t="shared" si="0"/>
        <v>56.410256410256409</v>
      </c>
      <c r="I18" s="84">
        <v>58</v>
      </c>
      <c r="J18" s="84">
        <v>49</v>
      </c>
      <c r="K18" s="84">
        <v>1</v>
      </c>
      <c r="L18" s="84">
        <v>27</v>
      </c>
      <c r="M18" s="84">
        <v>24</v>
      </c>
      <c r="N18" s="84">
        <v>1</v>
      </c>
      <c r="O18" s="87">
        <f t="shared" si="1"/>
        <v>46.551724137931032</v>
      </c>
      <c r="P18" s="726">
        <v>88</v>
      </c>
      <c r="Q18" s="726">
        <v>52</v>
      </c>
      <c r="R18" s="726">
        <v>10</v>
      </c>
      <c r="S18" s="84">
        <v>51</v>
      </c>
      <c r="T18" s="84">
        <v>30</v>
      </c>
      <c r="U18" s="84">
        <v>4</v>
      </c>
      <c r="V18" s="87">
        <f t="shared" si="2"/>
        <v>57.95454545454546</v>
      </c>
      <c r="W18" s="84">
        <v>95</v>
      </c>
      <c r="X18" s="84">
        <v>48</v>
      </c>
      <c r="Y18" s="84">
        <v>8</v>
      </c>
      <c r="Z18" s="84">
        <v>46</v>
      </c>
      <c r="AA18" s="84">
        <v>21</v>
      </c>
      <c r="AB18" s="84">
        <v>3</v>
      </c>
      <c r="AC18" s="87">
        <f t="shared" si="3"/>
        <v>48.421052631578945</v>
      </c>
      <c r="AD18" s="100">
        <v>34</v>
      </c>
      <c r="AE18" s="100">
        <v>23</v>
      </c>
      <c r="AF18" s="100">
        <v>1</v>
      </c>
      <c r="AG18" s="100">
        <v>15</v>
      </c>
      <c r="AH18" s="100">
        <v>9</v>
      </c>
      <c r="AI18" s="100">
        <v>0</v>
      </c>
      <c r="AJ18" s="87">
        <f t="shared" si="4"/>
        <v>44.117647058823529</v>
      </c>
    </row>
    <row r="19" spans="1:36" s="102" customFormat="1" ht="19.5" customHeight="1">
      <c r="A19" s="42" t="s">
        <v>338</v>
      </c>
      <c r="B19" s="84">
        <v>158</v>
      </c>
      <c r="C19" s="84">
        <v>93</v>
      </c>
      <c r="D19" s="84">
        <v>14</v>
      </c>
      <c r="E19" s="84">
        <v>89</v>
      </c>
      <c r="F19" s="84">
        <v>55</v>
      </c>
      <c r="G19" s="84">
        <v>5</v>
      </c>
      <c r="H19" s="87">
        <f t="shared" si="0"/>
        <v>56.329113924050631</v>
      </c>
      <c r="I19" s="84">
        <v>115</v>
      </c>
      <c r="J19" s="84">
        <v>62</v>
      </c>
      <c r="K19" s="84">
        <v>17</v>
      </c>
      <c r="L19" s="84">
        <v>56</v>
      </c>
      <c r="M19" s="84">
        <v>33</v>
      </c>
      <c r="N19" s="84">
        <v>6</v>
      </c>
      <c r="O19" s="87">
        <f t="shared" si="1"/>
        <v>48.695652173913047</v>
      </c>
      <c r="P19" s="84">
        <v>129</v>
      </c>
      <c r="Q19" s="84">
        <v>67</v>
      </c>
      <c r="R19" s="84">
        <v>17</v>
      </c>
      <c r="S19" s="84">
        <v>69</v>
      </c>
      <c r="T19" s="84">
        <v>38</v>
      </c>
      <c r="U19" s="84">
        <v>6</v>
      </c>
      <c r="V19" s="87">
        <f t="shared" si="2"/>
        <v>53.488372093023251</v>
      </c>
      <c r="W19" s="84">
        <v>81</v>
      </c>
      <c r="X19" s="84">
        <v>38</v>
      </c>
      <c r="Y19" s="84">
        <v>14</v>
      </c>
      <c r="Z19" s="84">
        <v>41</v>
      </c>
      <c r="AA19" s="84">
        <v>20</v>
      </c>
      <c r="AB19" s="84">
        <v>9</v>
      </c>
      <c r="AC19" s="87">
        <f t="shared" si="3"/>
        <v>50.617283950617285</v>
      </c>
      <c r="AD19" s="100">
        <v>147</v>
      </c>
      <c r="AE19" s="100">
        <v>80</v>
      </c>
      <c r="AF19" s="100">
        <v>14</v>
      </c>
      <c r="AG19" s="100">
        <v>64</v>
      </c>
      <c r="AH19" s="100">
        <v>35</v>
      </c>
      <c r="AI19" s="100">
        <v>5</v>
      </c>
      <c r="AJ19" s="87">
        <f t="shared" si="4"/>
        <v>43.537414965986393</v>
      </c>
    </row>
    <row r="20" spans="1:36" s="102" customFormat="1" ht="19.5" customHeight="1">
      <c r="A20" s="42" t="s">
        <v>787</v>
      </c>
      <c r="B20" s="726">
        <v>169</v>
      </c>
      <c r="C20" s="726">
        <v>104</v>
      </c>
      <c r="D20" s="726">
        <v>64</v>
      </c>
      <c r="E20" s="726">
        <v>75</v>
      </c>
      <c r="F20" s="726">
        <v>43</v>
      </c>
      <c r="G20" s="726">
        <v>32</v>
      </c>
      <c r="H20" s="87">
        <f t="shared" si="0"/>
        <v>44.378698224852073</v>
      </c>
      <c r="I20" s="726">
        <v>339</v>
      </c>
      <c r="J20" s="726">
        <v>222</v>
      </c>
      <c r="K20" s="726">
        <v>116</v>
      </c>
      <c r="L20" s="726">
        <v>174</v>
      </c>
      <c r="M20" s="726">
        <v>121</v>
      </c>
      <c r="N20" s="726">
        <v>53</v>
      </c>
      <c r="O20" s="87">
        <f t="shared" si="1"/>
        <v>51.327433628318587</v>
      </c>
      <c r="P20" s="726">
        <v>225</v>
      </c>
      <c r="Q20" s="726">
        <v>155</v>
      </c>
      <c r="R20" s="726">
        <v>66</v>
      </c>
      <c r="S20" s="726">
        <v>122</v>
      </c>
      <c r="T20" s="726">
        <v>97</v>
      </c>
      <c r="U20" s="726">
        <v>25</v>
      </c>
      <c r="V20" s="87">
        <f t="shared" si="2"/>
        <v>54.222222222222229</v>
      </c>
      <c r="W20" s="726">
        <v>237</v>
      </c>
      <c r="X20" s="726">
        <v>157</v>
      </c>
      <c r="Y20" s="726">
        <v>80</v>
      </c>
      <c r="Z20" s="726">
        <v>113</v>
      </c>
      <c r="AA20" s="726">
        <v>73</v>
      </c>
      <c r="AB20" s="726">
        <v>40</v>
      </c>
      <c r="AC20" s="87">
        <f t="shared" si="3"/>
        <v>47.679324894514771</v>
      </c>
      <c r="AD20" s="103">
        <v>233</v>
      </c>
      <c r="AE20" s="103">
        <v>172</v>
      </c>
      <c r="AF20" s="103">
        <v>60</v>
      </c>
      <c r="AG20" s="103">
        <v>99</v>
      </c>
      <c r="AH20" s="103">
        <v>77</v>
      </c>
      <c r="AI20" s="103">
        <v>22</v>
      </c>
      <c r="AJ20" s="87">
        <f t="shared" si="4"/>
        <v>42.489270386266092</v>
      </c>
    </row>
    <row r="21" spans="1:36" s="102" customFormat="1" ht="19.5" customHeight="1">
      <c r="A21" s="42" t="s">
        <v>790</v>
      </c>
      <c r="B21" s="84">
        <v>106</v>
      </c>
      <c r="C21" s="84">
        <v>91</v>
      </c>
      <c r="D21" s="84">
        <v>15</v>
      </c>
      <c r="E21" s="84">
        <v>49</v>
      </c>
      <c r="F21" s="84">
        <v>45</v>
      </c>
      <c r="G21" s="84">
        <v>4</v>
      </c>
      <c r="H21" s="87">
        <f t="shared" si="0"/>
        <v>46.226415094339622</v>
      </c>
      <c r="I21" s="84">
        <v>115</v>
      </c>
      <c r="J21" s="84">
        <v>107</v>
      </c>
      <c r="K21" s="84">
        <v>8</v>
      </c>
      <c r="L21" s="84">
        <v>62</v>
      </c>
      <c r="M21" s="84">
        <v>59</v>
      </c>
      <c r="N21" s="84">
        <v>3</v>
      </c>
      <c r="O21" s="87">
        <f t="shared" si="1"/>
        <v>53.913043478260867</v>
      </c>
      <c r="P21" s="726">
        <v>77</v>
      </c>
      <c r="Q21" s="726">
        <v>72</v>
      </c>
      <c r="R21" s="726">
        <v>5</v>
      </c>
      <c r="S21" s="84">
        <v>37</v>
      </c>
      <c r="T21" s="84">
        <v>33</v>
      </c>
      <c r="U21" s="84">
        <v>4</v>
      </c>
      <c r="V21" s="87">
        <f t="shared" si="2"/>
        <v>48.051948051948052</v>
      </c>
      <c r="W21" s="84">
        <v>62</v>
      </c>
      <c r="X21" s="84">
        <v>56</v>
      </c>
      <c r="Y21" s="84">
        <v>6</v>
      </c>
      <c r="Z21" s="84">
        <v>22</v>
      </c>
      <c r="AA21" s="84">
        <v>21</v>
      </c>
      <c r="AB21" s="84">
        <v>1</v>
      </c>
      <c r="AC21" s="87">
        <f t="shared" si="3"/>
        <v>35.483870967741936</v>
      </c>
      <c r="AD21" s="103">
        <v>35</v>
      </c>
      <c r="AE21" s="103">
        <v>31</v>
      </c>
      <c r="AF21" s="103">
        <v>4</v>
      </c>
      <c r="AG21" s="103">
        <v>14</v>
      </c>
      <c r="AH21" s="103">
        <v>13</v>
      </c>
      <c r="AI21" s="103">
        <v>1</v>
      </c>
      <c r="AJ21" s="87">
        <f t="shared" si="4"/>
        <v>40</v>
      </c>
    </row>
    <row r="22" spans="1:36" s="102" customFormat="1" ht="19.5" customHeight="1">
      <c r="A22" s="42" t="s">
        <v>792</v>
      </c>
      <c r="B22" s="726">
        <v>213</v>
      </c>
      <c r="C22" s="726">
        <v>141</v>
      </c>
      <c r="D22" s="726">
        <v>72</v>
      </c>
      <c r="E22" s="726">
        <v>68</v>
      </c>
      <c r="F22" s="726">
        <v>56</v>
      </c>
      <c r="G22" s="726">
        <v>12</v>
      </c>
      <c r="H22" s="87">
        <f t="shared" si="0"/>
        <v>31.92488262910798</v>
      </c>
      <c r="I22" s="726">
        <v>184</v>
      </c>
      <c r="J22" s="726">
        <v>122</v>
      </c>
      <c r="K22" s="726">
        <v>62</v>
      </c>
      <c r="L22" s="726">
        <v>62</v>
      </c>
      <c r="M22" s="726">
        <v>47</v>
      </c>
      <c r="N22" s="726">
        <v>15</v>
      </c>
      <c r="O22" s="87">
        <f t="shared" si="1"/>
        <v>33.695652173913047</v>
      </c>
      <c r="P22" s="726">
        <v>222</v>
      </c>
      <c r="Q22" s="726">
        <v>158</v>
      </c>
      <c r="R22" s="726">
        <v>63</v>
      </c>
      <c r="S22" s="726">
        <v>96</v>
      </c>
      <c r="T22" s="726">
        <v>65</v>
      </c>
      <c r="U22" s="726">
        <v>31</v>
      </c>
      <c r="V22" s="87">
        <f t="shared" si="2"/>
        <v>43.243243243243242</v>
      </c>
      <c r="W22" s="726">
        <v>260</v>
      </c>
      <c r="X22" s="726">
        <v>160</v>
      </c>
      <c r="Y22" s="726">
        <v>99</v>
      </c>
      <c r="Z22" s="726">
        <v>77</v>
      </c>
      <c r="AA22" s="726">
        <v>51</v>
      </c>
      <c r="AB22" s="726">
        <v>26</v>
      </c>
      <c r="AC22" s="87">
        <f t="shared" si="3"/>
        <v>29.615384615384617</v>
      </c>
      <c r="AD22" s="103">
        <v>216</v>
      </c>
      <c r="AE22" s="103">
        <v>109</v>
      </c>
      <c r="AF22" s="103">
        <v>107</v>
      </c>
      <c r="AG22" s="103">
        <v>84</v>
      </c>
      <c r="AH22" s="103">
        <v>47</v>
      </c>
      <c r="AI22" s="103">
        <v>37</v>
      </c>
      <c r="AJ22" s="87">
        <f t="shared" si="4"/>
        <v>38.888888888888893</v>
      </c>
    </row>
    <row r="23" spans="1:36" s="102" customFormat="1" ht="19.5" customHeight="1">
      <c r="A23" s="42" t="s">
        <v>788</v>
      </c>
      <c r="B23" s="84">
        <v>545</v>
      </c>
      <c r="C23" s="84">
        <v>363</v>
      </c>
      <c r="D23" s="84">
        <v>181</v>
      </c>
      <c r="E23" s="84">
        <v>238</v>
      </c>
      <c r="F23" s="84">
        <v>145</v>
      </c>
      <c r="G23" s="84">
        <v>93</v>
      </c>
      <c r="H23" s="87">
        <f t="shared" si="0"/>
        <v>43.669724770642205</v>
      </c>
      <c r="I23" s="84">
        <v>1011</v>
      </c>
      <c r="J23" s="84">
        <v>673</v>
      </c>
      <c r="K23" s="84">
        <v>337</v>
      </c>
      <c r="L23" s="84">
        <v>277</v>
      </c>
      <c r="M23" s="84">
        <v>172</v>
      </c>
      <c r="N23" s="84">
        <v>105</v>
      </c>
      <c r="O23" s="87">
        <f t="shared" si="1"/>
        <v>27.398615232443124</v>
      </c>
      <c r="P23" s="84">
        <v>1381</v>
      </c>
      <c r="Q23" s="84">
        <v>938</v>
      </c>
      <c r="R23" s="84">
        <v>442</v>
      </c>
      <c r="S23" s="84">
        <v>511</v>
      </c>
      <c r="T23" s="84">
        <v>366</v>
      </c>
      <c r="U23" s="84">
        <v>145</v>
      </c>
      <c r="V23" s="87">
        <f t="shared" si="2"/>
        <v>37.002172338884861</v>
      </c>
      <c r="W23" s="84">
        <v>1277</v>
      </c>
      <c r="X23" s="84">
        <v>877</v>
      </c>
      <c r="Y23" s="84">
        <v>398</v>
      </c>
      <c r="Z23" s="84">
        <v>538</v>
      </c>
      <c r="AA23" s="84">
        <v>385</v>
      </c>
      <c r="AB23" s="84">
        <v>153</v>
      </c>
      <c r="AC23" s="87">
        <f t="shared" si="3"/>
        <v>42.129992169146433</v>
      </c>
      <c r="AD23" s="103">
        <v>735</v>
      </c>
      <c r="AE23" s="103">
        <v>524</v>
      </c>
      <c r="AF23" s="103">
        <v>210</v>
      </c>
      <c r="AG23" s="103">
        <v>272</v>
      </c>
      <c r="AH23" s="103">
        <v>205</v>
      </c>
      <c r="AI23" s="103">
        <v>67</v>
      </c>
      <c r="AJ23" s="87">
        <f t="shared" si="4"/>
        <v>37.006802721088434</v>
      </c>
    </row>
    <row r="24" spans="1:36" s="684" customFormat="1" ht="19.5" customHeight="1">
      <c r="A24" s="725" t="s">
        <v>791</v>
      </c>
      <c r="B24" s="84">
        <v>310</v>
      </c>
      <c r="C24" s="84">
        <v>193</v>
      </c>
      <c r="D24" s="84">
        <v>73</v>
      </c>
      <c r="E24" s="84">
        <v>145</v>
      </c>
      <c r="F24" s="84">
        <v>98</v>
      </c>
      <c r="G24" s="84">
        <v>29</v>
      </c>
      <c r="H24" s="87">
        <f t="shared" si="0"/>
        <v>46.774193548387096</v>
      </c>
      <c r="I24" s="84">
        <v>342</v>
      </c>
      <c r="J24" s="84">
        <v>215</v>
      </c>
      <c r="K24" s="84">
        <v>89</v>
      </c>
      <c r="L24" s="84">
        <v>149</v>
      </c>
      <c r="M24" s="84">
        <v>111</v>
      </c>
      <c r="N24" s="84">
        <v>25</v>
      </c>
      <c r="O24" s="87">
        <f t="shared" si="1"/>
        <v>43.567251461988306</v>
      </c>
      <c r="P24" s="726">
        <v>485</v>
      </c>
      <c r="Q24" s="726">
        <v>290</v>
      </c>
      <c r="R24" s="726">
        <v>139</v>
      </c>
      <c r="S24" s="84">
        <v>217</v>
      </c>
      <c r="T24" s="84">
        <v>150</v>
      </c>
      <c r="U24" s="84">
        <v>51</v>
      </c>
      <c r="V24" s="87">
        <f t="shared" si="2"/>
        <v>44.742268041237118</v>
      </c>
      <c r="W24" s="84">
        <v>426</v>
      </c>
      <c r="X24" s="84">
        <v>249</v>
      </c>
      <c r="Y24" s="84">
        <v>101</v>
      </c>
      <c r="Z24" s="84">
        <v>141</v>
      </c>
      <c r="AA24" s="84">
        <v>92</v>
      </c>
      <c r="AB24" s="84">
        <v>37</v>
      </c>
      <c r="AC24" s="87">
        <f t="shared" si="3"/>
        <v>33.098591549295776</v>
      </c>
      <c r="AD24" s="100">
        <v>371</v>
      </c>
      <c r="AE24" s="100">
        <v>205</v>
      </c>
      <c r="AF24" s="100">
        <v>100</v>
      </c>
      <c r="AG24" s="100">
        <v>130</v>
      </c>
      <c r="AH24" s="100">
        <v>77</v>
      </c>
      <c r="AI24" s="100">
        <v>38</v>
      </c>
      <c r="AJ24" s="87">
        <f t="shared" si="4"/>
        <v>35.040431266846362</v>
      </c>
    </row>
    <row r="25" spans="1:36" s="684" customFormat="1" ht="19.5" customHeight="1">
      <c r="A25" s="42" t="s">
        <v>330</v>
      </c>
      <c r="B25" s="84">
        <v>877</v>
      </c>
      <c r="C25" s="84">
        <v>621</v>
      </c>
      <c r="D25" s="84">
        <v>252</v>
      </c>
      <c r="E25" s="84">
        <v>338</v>
      </c>
      <c r="F25" s="84">
        <v>222</v>
      </c>
      <c r="G25" s="84">
        <v>116</v>
      </c>
      <c r="H25" s="87">
        <f t="shared" si="0"/>
        <v>38.54047890535918</v>
      </c>
      <c r="I25" s="84">
        <v>917</v>
      </c>
      <c r="J25" s="84">
        <v>655</v>
      </c>
      <c r="K25" s="84">
        <v>261</v>
      </c>
      <c r="L25" s="84">
        <v>369</v>
      </c>
      <c r="M25" s="84">
        <v>286</v>
      </c>
      <c r="N25" s="84">
        <v>83</v>
      </c>
      <c r="O25" s="87">
        <f t="shared" si="1"/>
        <v>40.239912758996724</v>
      </c>
      <c r="P25" s="84">
        <v>666</v>
      </c>
      <c r="Q25" s="84">
        <v>484</v>
      </c>
      <c r="R25" s="84">
        <v>178</v>
      </c>
      <c r="S25" s="84">
        <v>284</v>
      </c>
      <c r="T25" s="84">
        <v>210</v>
      </c>
      <c r="U25" s="84">
        <v>74</v>
      </c>
      <c r="V25" s="87">
        <f t="shared" si="2"/>
        <v>42.642642642642642</v>
      </c>
      <c r="W25" s="84">
        <v>915</v>
      </c>
      <c r="X25" s="84">
        <v>646</v>
      </c>
      <c r="Y25" s="84">
        <v>263</v>
      </c>
      <c r="Z25" s="84">
        <v>338</v>
      </c>
      <c r="AA25" s="84">
        <v>252</v>
      </c>
      <c r="AB25" s="84">
        <v>86</v>
      </c>
      <c r="AC25" s="87">
        <f t="shared" si="3"/>
        <v>36.939890710382514</v>
      </c>
      <c r="AD25" s="103">
        <v>781</v>
      </c>
      <c r="AE25" s="103">
        <v>580</v>
      </c>
      <c r="AF25" s="103">
        <v>201</v>
      </c>
      <c r="AG25" s="103">
        <v>260</v>
      </c>
      <c r="AH25" s="103">
        <v>171</v>
      </c>
      <c r="AI25" s="103">
        <v>89</v>
      </c>
      <c r="AJ25" s="87">
        <f t="shared" si="4"/>
        <v>33.29065300896287</v>
      </c>
    </row>
    <row r="26" spans="1:36" s="684" customFormat="1" ht="19.5" customHeight="1">
      <c r="A26" s="42" t="s">
        <v>343</v>
      </c>
      <c r="B26" s="84">
        <v>226</v>
      </c>
      <c r="C26" s="84">
        <v>200</v>
      </c>
      <c r="D26" s="84">
        <v>25</v>
      </c>
      <c r="E26" s="84">
        <v>57</v>
      </c>
      <c r="F26" s="84">
        <v>53</v>
      </c>
      <c r="G26" s="84">
        <v>4</v>
      </c>
      <c r="H26" s="87">
        <f t="shared" si="0"/>
        <v>25.221238938053098</v>
      </c>
      <c r="I26" s="84">
        <v>248</v>
      </c>
      <c r="J26" s="84">
        <v>195</v>
      </c>
      <c r="K26" s="84">
        <v>51</v>
      </c>
      <c r="L26" s="84">
        <v>42</v>
      </c>
      <c r="M26" s="84">
        <v>34</v>
      </c>
      <c r="N26" s="84">
        <v>7</v>
      </c>
      <c r="O26" s="87">
        <f t="shared" si="1"/>
        <v>16.93548387096774</v>
      </c>
      <c r="P26" s="726">
        <v>178</v>
      </c>
      <c r="Q26" s="726">
        <v>140</v>
      </c>
      <c r="R26" s="726">
        <v>35</v>
      </c>
      <c r="S26" s="84">
        <v>29</v>
      </c>
      <c r="T26" s="84">
        <v>29</v>
      </c>
      <c r="U26" s="84">
        <v>0</v>
      </c>
      <c r="V26" s="87">
        <f t="shared" si="2"/>
        <v>16.292134831460675</v>
      </c>
      <c r="W26" s="84">
        <v>209</v>
      </c>
      <c r="X26" s="84">
        <v>154</v>
      </c>
      <c r="Y26" s="84">
        <v>51</v>
      </c>
      <c r="Z26" s="84">
        <v>84</v>
      </c>
      <c r="AA26" s="84">
        <v>55</v>
      </c>
      <c r="AB26" s="84">
        <v>29</v>
      </c>
      <c r="AC26" s="87">
        <f t="shared" si="3"/>
        <v>40.191387559808611</v>
      </c>
      <c r="AD26" s="103">
        <v>217</v>
      </c>
      <c r="AE26" s="103">
        <v>183</v>
      </c>
      <c r="AF26" s="103">
        <v>31</v>
      </c>
      <c r="AG26" s="103">
        <v>70</v>
      </c>
      <c r="AH26" s="103">
        <v>64</v>
      </c>
      <c r="AI26" s="103">
        <v>6</v>
      </c>
      <c r="AJ26" s="87">
        <f t="shared" si="4"/>
        <v>32.258064516129032</v>
      </c>
    </row>
    <row r="27" spans="1:36" s="684" customFormat="1" ht="19.5" customHeight="1">
      <c r="A27" s="42" t="s">
        <v>789</v>
      </c>
      <c r="B27" s="84">
        <v>1977</v>
      </c>
      <c r="C27" s="84">
        <v>1260</v>
      </c>
      <c r="D27" s="84">
        <v>687</v>
      </c>
      <c r="E27" s="84">
        <v>726</v>
      </c>
      <c r="F27" s="84">
        <v>453</v>
      </c>
      <c r="G27" s="84">
        <v>260</v>
      </c>
      <c r="H27" s="87">
        <f t="shared" si="0"/>
        <v>36.722306525037936</v>
      </c>
      <c r="I27" s="84">
        <v>2507</v>
      </c>
      <c r="J27" s="84">
        <v>1516</v>
      </c>
      <c r="K27" s="84">
        <v>967</v>
      </c>
      <c r="L27" s="84">
        <v>980</v>
      </c>
      <c r="M27" s="84">
        <v>626</v>
      </c>
      <c r="N27" s="84">
        <v>351</v>
      </c>
      <c r="O27" s="87">
        <f t="shared" si="1"/>
        <v>39.090546469884323</v>
      </c>
      <c r="P27" s="726">
        <v>3159</v>
      </c>
      <c r="Q27" s="726">
        <v>1983</v>
      </c>
      <c r="R27" s="726">
        <v>1120</v>
      </c>
      <c r="S27" s="84">
        <v>1075</v>
      </c>
      <c r="T27" s="84">
        <v>634</v>
      </c>
      <c r="U27" s="84">
        <v>413</v>
      </c>
      <c r="V27" s="87">
        <f t="shared" si="2"/>
        <v>34.029756251978476</v>
      </c>
      <c r="W27" s="84">
        <v>4772</v>
      </c>
      <c r="X27" s="84">
        <v>2982</v>
      </c>
      <c r="Y27" s="84">
        <v>1720</v>
      </c>
      <c r="Z27" s="84">
        <v>1883</v>
      </c>
      <c r="AA27" s="84">
        <v>1161</v>
      </c>
      <c r="AB27" s="84">
        <v>702</v>
      </c>
      <c r="AC27" s="87">
        <f t="shared" si="3"/>
        <v>39.459346186085497</v>
      </c>
      <c r="AD27" s="103">
        <v>3818</v>
      </c>
      <c r="AE27" s="103">
        <v>2320</v>
      </c>
      <c r="AF27" s="103">
        <v>1453</v>
      </c>
      <c r="AG27" s="103">
        <v>1225</v>
      </c>
      <c r="AH27" s="103">
        <v>799</v>
      </c>
      <c r="AI27" s="103">
        <v>410</v>
      </c>
      <c r="AJ27" s="87">
        <f t="shared" si="4"/>
        <v>32.084861183865897</v>
      </c>
    </row>
    <row r="28" spans="1:36" s="684" customFormat="1" ht="19.5" customHeight="1">
      <c r="A28" s="42" t="s">
        <v>793</v>
      </c>
      <c r="B28" s="84">
        <v>409</v>
      </c>
      <c r="C28" s="84">
        <v>341</v>
      </c>
      <c r="D28" s="84">
        <v>66</v>
      </c>
      <c r="E28" s="84">
        <v>163</v>
      </c>
      <c r="F28" s="84">
        <v>142</v>
      </c>
      <c r="G28" s="84">
        <v>19</v>
      </c>
      <c r="H28" s="87">
        <f t="shared" si="0"/>
        <v>39.853300733496333</v>
      </c>
      <c r="I28" s="84">
        <v>417</v>
      </c>
      <c r="J28" s="84">
        <v>344</v>
      </c>
      <c r="K28" s="84">
        <v>63</v>
      </c>
      <c r="L28" s="84">
        <v>181</v>
      </c>
      <c r="M28" s="84">
        <v>153</v>
      </c>
      <c r="N28" s="84">
        <v>27</v>
      </c>
      <c r="O28" s="87">
        <f t="shared" si="1"/>
        <v>43.405275779376502</v>
      </c>
      <c r="P28" s="84">
        <v>390</v>
      </c>
      <c r="Q28" s="84">
        <v>343</v>
      </c>
      <c r="R28" s="84">
        <v>42</v>
      </c>
      <c r="S28" s="84">
        <v>163</v>
      </c>
      <c r="T28" s="84">
        <v>142</v>
      </c>
      <c r="U28" s="84">
        <v>18</v>
      </c>
      <c r="V28" s="87">
        <f t="shared" si="2"/>
        <v>41.794871794871796</v>
      </c>
      <c r="W28" s="84">
        <v>297</v>
      </c>
      <c r="X28" s="84">
        <v>262</v>
      </c>
      <c r="Y28" s="84">
        <v>33</v>
      </c>
      <c r="Z28" s="84">
        <v>89</v>
      </c>
      <c r="AA28" s="84">
        <v>83</v>
      </c>
      <c r="AB28" s="84">
        <v>5</v>
      </c>
      <c r="AC28" s="87">
        <f t="shared" si="3"/>
        <v>29.966329966329969</v>
      </c>
      <c r="AD28" s="103">
        <v>283</v>
      </c>
      <c r="AE28" s="103">
        <v>249</v>
      </c>
      <c r="AF28" s="103">
        <v>31</v>
      </c>
      <c r="AG28" s="103">
        <v>90</v>
      </c>
      <c r="AH28" s="103">
        <v>78</v>
      </c>
      <c r="AI28" s="103">
        <v>10</v>
      </c>
      <c r="AJ28" s="87">
        <f t="shared" si="4"/>
        <v>31.802120141342755</v>
      </c>
    </row>
    <row r="29" spans="1:36" s="684" customFormat="1" ht="19.5" customHeight="1">
      <c r="A29" s="42" t="s">
        <v>1067</v>
      </c>
      <c r="B29" s="84">
        <v>3284</v>
      </c>
      <c r="C29" s="84">
        <v>1564</v>
      </c>
      <c r="D29" s="84">
        <v>1711</v>
      </c>
      <c r="E29" s="84">
        <v>791</v>
      </c>
      <c r="F29" s="84">
        <v>431</v>
      </c>
      <c r="G29" s="84">
        <v>360</v>
      </c>
      <c r="H29" s="87">
        <f t="shared" si="0"/>
        <v>24.086479902557855</v>
      </c>
      <c r="I29" s="84">
        <v>2877</v>
      </c>
      <c r="J29" s="84">
        <v>1506</v>
      </c>
      <c r="K29" s="84">
        <v>1361</v>
      </c>
      <c r="L29" s="84">
        <v>734</v>
      </c>
      <c r="M29" s="84">
        <v>396</v>
      </c>
      <c r="N29" s="84">
        <v>338</v>
      </c>
      <c r="O29" s="87">
        <f t="shared" si="1"/>
        <v>25.512686826555441</v>
      </c>
      <c r="P29" s="726">
        <v>2873</v>
      </c>
      <c r="Q29" s="726">
        <v>1566</v>
      </c>
      <c r="R29" s="726">
        <v>1295</v>
      </c>
      <c r="S29" s="84">
        <v>898</v>
      </c>
      <c r="T29" s="84">
        <v>460</v>
      </c>
      <c r="U29" s="84">
        <v>438</v>
      </c>
      <c r="V29" s="87">
        <f t="shared" si="2"/>
        <v>31.256526279150716</v>
      </c>
      <c r="W29" s="84">
        <v>3257</v>
      </c>
      <c r="X29" s="84">
        <v>1704</v>
      </c>
      <c r="Y29" s="84">
        <v>1538</v>
      </c>
      <c r="Z29" s="84">
        <v>1046</v>
      </c>
      <c r="AA29" s="84">
        <v>562</v>
      </c>
      <c r="AB29" s="84">
        <v>484</v>
      </c>
      <c r="AC29" s="87">
        <f t="shared" si="3"/>
        <v>32.115443659809642</v>
      </c>
      <c r="AD29" s="100">
        <v>3103</v>
      </c>
      <c r="AE29" s="100">
        <v>1583</v>
      </c>
      <c r="AF29" s="100">
        <v>1516</v>
      </c>
      <c r="AG29" s="100">
        <v>843</v>
      </c>
      <c r="AH29" s="100">
        <v>421</v>
      </c>
      <c r="AI29" s="100">
        <v>422</v>
      </c>
      <c r="AJ29" s="87">
        <f t="shared" si="4"/>
        <v>27.167257492748952</v>
      </c>
    </row>
    <row r="30" spans="1:36" s="684" customFormat="1" ht="19.5" customHeight="1">
      <c r="A30" s="42" t="s">
        <v>344</v>
      </c>
      <c r="B30" s="84">
        <v>2821</v>
      </c>
      <c r="C30" s="84">
        <v>2070</v>
      </c>
      <c r="D30" s="84">
        <v>654</v>
      </c>
      <c r="E30" s="84">
        <v>1243</v>
      </c>
      <c r="F30" s="84">
        <v>1053</v>
      </c>
      <c r="G30" s="84">
        <v>160</v>
      </c>
      <c r="H30" s="87">
        <f t="shared" si="0"/>
        <v>44.062389223679546</v>
      </c>
      <c r="I30" s="84">
        <v>2523</v>
      </c>
      <c r="J30" s="84">
        <v>1814</v>
      </c>
      <c r="K30" s="84">
        <v>599</v>
      </c>
      <c r="L30" s="84">
        <v>1078</v>
      </c>
      <c r="M30" s="84">
        <v>921</v>
      </c>
      <c r="N30" s="84">
        <v>138</v>
      </c>
      <c r="O30" s="87">
        <f t="shared" si="1"/>
        <v>42.726912405866031</v>
      </c>
      <c r="P30" s="84">
        <v>2116</v>
      </c>
      <c r="Q30" s="84">
        <v>1508</v>
      </c>
      <c r="R30" s="84">
        <v>529</v>
      </c>
      <c r="S30" s="84">
        <v>923</v>
      </c>
      <c r="T30" s="84">
        <v>786</v>
      </c>
      <c r="U30" s="84">
        <v>129</v>
      </c>
      <c r="V30" s="87">
        <f t="shared" si="2"/>
        <v>43.620037807183365</v>
      </c>
      <c r="W30" s="84">
        <v>3166</v>
      </c>
      <c r="X30" s="84">
        <v>2384</v>
      </c>
      <c r="Y30" s="84">
        <v>705</v>
      </c>
      <c r="Z30" s="84">
        <v>998</v>
      </c>
      <c r="AA30" s="84">
        <v>854</v>
      </c>
      <c r="AB30" s="84">
        <v>131</v>
      </c>
      <c r="AC30" s="87">
        <f t="shared" si="3"/>
        <v>31.522425773847125</v>
      </c>
      <c r="AD30" s="103">
        <v>3634</v>
      </c>
      <c r="AE30" s="103">
        <v>2697</v>
      </c>
      <c r="AF30" s="103">
        <v>848</v>
      </c>
      <c r="AG30" s="103">
        <v>948</v>
      </c>
      <c r="AH30" s="103">
        <v>752</v>
      </c>
      <c r="AI30" s="103">
        <v>184</v>
      </c>
      <c r="AJ30" s="87">
        <f t="shared" si="4"/>
        <v>26.086956521739129</v>
      </c>
    </row>
    <row r="31" spans="1:36" s="684" customFormat="1" ht="19.5" customHeight="1">
      <c r="A31" s="42" t="s">
        <v>878</v>
      </c>
      <c r="B31" s="84">
        <v>1167</v>
      </c>
      <c r="C31" s="84">
        <v>705</v>
      </c>
      <c r="D31" s="84">
        <v>456</v>
      </c>
      <c r="E31" s="84">
        <v>305</v>
      </c>
      <c r="F31" s="84">
        <v>225</v>
      </c>
      <c r="G31" s="84">
        <v>78</v>
      </c>
      <c r="H31" s="87">
        <f t="shared" si="0"/>
        <v>26.135389888603257</v>
      </c>
      <c r="I31" s="84">
        <v>918</v>
      </c>
      <c r="J31" s="84">
        <v>607</v>
      </c>
      <c r="K31" s="84">
        <v>308</v>
      </c>
      <c r="L31" s="84">
        <v>242</v>
      </c>
      <c r="M31" s="84">
        <v>196</v>
      </c>
      <c r="N31" s="84">
        <v>46</v>
      </c>
      <c r="O31" s="87">
        <f t="shared" si="1"/>
        <v>26.361655773420477</v>
      </c>
      <c r="P31" s="726">
        <v>456</v>
      </c>
      <c r="Q31" s="726">
        <v>284</v>
      </c>
      <c r="R31" s="726">
        <v>168</v>
      </c>
      <c r="S31" s="84">
        <v>102</v>
      </c>
      <c r="T31" s="84">
        <v>75</v>
      </c>
      <c r="U31" s="84">
        <v>26</v>
      </c>
      <c r="V31" s="87">
        <f t="shared" si="2"/>
        <v>22.368421052631579</v>
      </c>
      <c r="W31" s="84">
        <v>381</v>
      </c>
      <c r="X31" s="84">
        <v>227</v>
      </c>
      <c r="Y31" s="84">
        <v>150</v>
      </c>
      <c r="Z31" s="84">
        <v>120</v>
      </c>
      <c r="AA31" s="84">
        <v>67</v>
      </c>
      <c r="AB31" s="84">
        <v>53</v>
      </c>
      <c r="AC31" s="87">
        <f t="shared" si="3"/>
        <v>31.496062992125985</v>
      </c>
      <c r="AD31" s="103">
        <v>443</v>
      </c>
      <c r="AE31" s="103">
        <v>249</v>
      </c>
      <c r="AF31" s="103">
        <v>193</v>
      </c>
      <c r="AG31" s="103">
        <v>113</v>
      </c>
      <c r="AH31" s="103">
        <v>82</v>
      </c>
      <c r="AI31" s="103">
        <v>31</v>
      </c>
      <c r="AJ31" s="87">
        <f t="shared" si="4"/>
        <v>25.507900677200901</v>
      </c>
    </row>
    <row r="32" spans="1:36" s="684" customFormat="1" ht="19.5" customHeight="1">
      <c r="A32" s="42" t="s">
        <v>797</v>
      </c>
      <c r="B32" s="84">
        <v>1370</v>
      </c>
      <c r="C32" s="84">
        <v>1161</v>
      </c>
      <c r="D32" s="84">
        <v>209</v>
      </c>
      <c r="E32" s="84">
        <v>377</v>
      </c>
      <c r="F32" s="84">
        <v>350</v>
      </c>
      <c r="G32" s="84">
        <v>27</v>
      </c>
      <c r="H32" s="87">
        <f t="shared" si="0"/>
        <v>27.518248175182482</v>
      </c>
      <c r="I32" s="84">
        <v>88</v>
      </c>
      <c r="J32" s="84">
        <v>73</v>
      </c>
      <c r="K32" s="84">
        <v>15</v>
      </c>
      <c r="L32" s="84">
        <v>30</v>
      </c>
      <c r="M32" s="84">
        <v>27</v>
      </c>
      <c r="N32" s="84">
        <v>3</v>
      </c>
      <c r="O32" s="87">
        <f t="shared" si="1"/>
        <v>34.090909090909086</v>
      </c>
      <c r="P32" s="726">
        <v>7</v>
      </c>
      <c r="Q32" s="726">
        <v>7</v>
      </c>
      <c r="R32" s="726">
        <v>0</v>
      </c>
      <c r="S32" s="84">
        <v>4</v>
      </c>
      <c r="T32" s="84">
        <v>4</v>
      </c>
      <c r="U32" s="84">
        <v>0</v>
      </c>
      <c r="V32" s="87">
        <f t="shared" si="2"/>
        <v>57.142857142857139</v>
      </c>
      <c r="W32" s="84">
        <v>0</v>
      </c>
      <c r="X32" s="84">
        <v>0</v>
      </c>
      <c r="Y32" s="84">
        <v>0</v>
      </c>
      <c r="Z32" s="84">
        <v>0</v>
      </c>
      <c r="AA32" s="84">
        <v>0</v>
      </c>
      <c r="AB32" s="84">
        <v>0</v>
      </c>
      <c r="AC32" s="84">
        <v>0</v>
      </c>
      <c r="AD32" s="103">
        <v>758</v>
      </c>
      <c r="AE32" s="103">
        <v>597</v>
      </c>
      <c r="AF32" s="103">
        <v>161</v>
      </c>
      <c r="AG32" s="103">
        <v>176</v>
      </c>
      <c r="AH32" s="103">
        <v>160</v>
      </c>
      <c r="AI32" s="103">
        <v>16</v>
      </c>
      <c r="AJ32" s="87">
        <f t="shared" si="4"/>
        <v>23.218997361477573</v>
      </c>
    </row>
    <row r="33" spans="1:36" s="684" customFormat="1" ht="19.5" customHeight="1">
      <c r="A33" s="42" t="s">
        <v>877</v>
      </c>
      <c r="B33" s="84">
        <v>111</v>
      </c>
      <c r="C33" s="84">
        <v>82</v>
      </c>
      <c r="D33" s="84">
        <v>29</v>
      </c>
      <c r="E33" s="84">
        <v>14</v>
      </c>
      <c r="F33" s="84">
        <v>9</v>
      </c>
      <c r="G33" s="84">
        <v>5</v>
      </c>
      <c r="H33" s="87">
        <f t="shared" si="0"/>
        <v>12.612612612612612</v>
      </c>
      <c r="I33" s="84">
        <v>1886</v>
      </c>
      <c r="J33" s="84">
        <v>1382</v>
      </c>
      <c r="K33" s="84">
        <v>504</v>
      </c>
      <c r="L33" s="84">
        <v>1160</v>
      </c>
      <c r="M33" s="84">
        <v>867</v>
      </c>
      <c r="N33" s="84">
        <v>293</v>
      </c>
      <c r="O33" s="87">
        <f t="shared" si="1"/>
        <v>61.505832449628841</v>
      </c>
      <c r="P33" s="84">
        <v>3309</v>
      </c>
      <c r="Q33" s="84">
        <v>2343</v>
      </c>
      <c r="R33" s="84">
        <v>966</v>
      </c>
      <c r="S33" s="84">
        <v>1200</v>
      </c>
      <c r="T33" s="84">
        <v>847</v>
      </c>
      <c r="U33" s="84">
        <v>353</v>
      </c>
      <c r="V33" s="87">
        <f t="shared" si="2"/>
        <v>36.264732547597461</v>
      </c>
      <c r="W33" s="84">
        <v>914</v>
      </c>
      <c r="X33" s="84">
        <v>680</v>
      </c>
      <c r="Y33" s="84">
        <v>234</v>
      </c>
      <c r="Z33" s="84">
        <v>91</v>
      </c>
      <c r="AA33" s="84">
        <v>65</v>
      </c>
      <c r="AB33" s="84">
        <v>26</v>
      </c>
      <c r="AC33" s="87">
        <f t="shared" ref="AC33:AC43" si="5">Z33/W33*100</f>
        <v>9.9562363238512024</v>
      </c>
      <c r="AD33" s="103">
        <v>92</v>
      </c>
      <c r="AE33" s="103">
        <v>57</v>
      </c>
      <c r="AF33" s="103">
        <v>35</v>
      </c>
      <c r="AG33" s="103">
        <v>21</v>
      </c>
      <c r="AH33" s="103">
        <v>8</v>
      </c>
      <c r="AI33" s="103">
        <v>13</v>
      </c>
      <c r="AJ33" s="87">
        <f t="shared" si="4"/>
        <v>22.826086956521738</v>
      </c>
    </row>
    <row r="34" spans="1:36" s="684" customFormat="1" ht="19.5" customHeight="1">
      <c r="A34" s="725" t="s">
        <v>796</v>
      </c>
      <c r="B34" s="84">
        <v>338</v>
      </c>
      <c r="C34" s="84">
        <v>106</v>
      </c>
      <c r="D34" s="84">
        <v>24</v>
      </c>
      <c r="E34" s="84">
        <v>74</v>
      </c>
      <c r="F34" s="84">
        <v>16</v>
      </c>
      <c r="G34" s="84">
        <v>2</v>
      </c>
      <c r="H34" s="87">
        <f t="shared" si="0"/>
        <v>21.893491124260358</v>
      </c>
      <c r="I34" s="84">
        <v>305</v>
      </c>
      <c r="J34" s="84">
        <v>84</v>
      </c>
      <c r="K34" s="84">
        <v>21</v>
      </c>
      <c r="L34" s="84">
        <v>60</v>
      </c>
      <c r="M34" s="84">
        <v>13</v>
      </c>
      <c r="N34" s="84">
        <v>2</v>
      </c>
      <c r="O34" s="87">
        <f t="shared" si="1"/>
        <v>19.672131147540984</v>
      </c>
      <c r="P34" s="84">
        <v>344</v>
      </c>
      <c r="Q34" s="84">
        <v>108</v>
      </c>
      <c r="R34" s="84">
        <v>16</v>
      </c>
      <c r="S34" s="84">
        <v>65</v>
      </c>
      <c r="T34" s="84">
        <v>24</v>
      </c>
      <c r="U34" s="84">
        <v>2</v>
      </c>
      <c r="V34" s="87">
        <f t="shared" si="2"/>
        <v>18.895348837209301</v>
      </c>
      <c r="W34" s="84">
        <v>367</v>
      </c>
      <c r="X34" s="84">
        <v>106</v>
      </c>
      <c r="Y34" s="84">
        <v>24</v>
      </c>
      <c r="Z34" s="84">
        <v>61</v>
      </c>
      <c r="AA34" s="84">
        <v>16</v>
      </c>
      <c r="AB34" s="84">
        <v>2</v>
      </c>
      <c r="AC34" s="87">
        <f t="shared" si="5"/>
        <v>16.621253405994551</v>
      </c>
      <c r="AD34" s="103">
        <v>345</v>
      </c>
      <c r="AE34" s="103">
        <v>112</v>
      </c>
      <c r="AF34" s="103">
        <v>22</v>
      </c>
      <c r="AG34" s="103">
        <v>75</v>
      </c>
      <c r="AH34" s="103">
        <v>23</v>
      </c>
      <c r="AI34" s="103">
        <v>1</v>
      </c>
      <c r="AJ34" s="87">
        <f t="shared" si="4"/>
        <v>21.739130434782609</v>
      </c>
    </row>
    <row r="35" spans="1:36" s="684" customFormat="1" ht="19.5" customHeight="1">
      <c r="A35" s="42" t="s">
        <v>345</v>
      </c>
      <c r="B35" s="84">
        <v>1605</v>
      </c>
      <c r="C35" s="84">
        <v>722</v>
      </c>
      <c r="D35" s="84">
        <v>242</v>
      </c>
      <c r="E35" s="84">
        <v>423</v>
      </c>
      <c r="F35" s="84">
        <v>193</v>
      </c>
      <c r="G35" s="84">
        <v>51</v>
      </c>
      <c r="H35" s="87">
        <f t="shared" si="0"/>
        <v>26.355140186915886</v>
      </c>
      <c r="I35" s="84">
        <v>1301</v>
      </c>
      <c r="J35" s="84">
        <v>627</v>
      </c>
      <c r="K35" s="84">
        <v>178</v>
      </c>
      <c r="L35" s="84">
        <v>368</v>
      </c>
      <c r="M35" s="84">
        <v>195</v>
      </c>
      <c r="N35" s="84">
        <v>36</v>
      </c>
      <c r="O35" s="87">
        <f t="shared" si="1"/>
        <v>28.285933897002309</v>
      </c>
      <c r="P35" s="726">
        <v>1489</v>
      </c>
      <c r="Q35" s="726">
        <v>680</v>
      </c>
      <c r="R35" s="726">
        <v>224</v>
      </c>
      <c r="S35" s="84">
        <v>477</v>
      </c>
      <c r="T35" s="84">
        <v>244</v>
      </c>
      <c r="U35" s="84">
        <v>56</v>
      </c>
      <c r="V35" s="87">
        <f t="shared" si="2"/>
        <v>32.034922766957692</v>
      </c>
      <c r="W35" s="84">
        <v>1370</v>
      </c>
      <c r="X35" s="84">
        <v>632</v>
      </c>
      <c r="Y35" s="84">
        <v>191</v>
      </c>
      <c r="Z35" s="84">
        <v>308</v>
      </c>
      <c r="AA35" s="84">
        <v>162</v>
      </c>
      <c r="AB35" s="84">
        <v>29</v>
      </c>
      <c r="AC35" s="87">
        <f t="shared" si="5"/>
        <v>22.481751824817518</v>
      </c>
      <c r="AD35" s="103">
        <v>1212</v>
      </c>
      <c r="AE35" s="103">
        <v>582</v>
      </c>
      <c r="AF35" s="103">
        <v>158</v>
      </c>
      <c r="AG35" s="103">
        <v>252</v>
      </c>
      <c r="AH35" s="103">
        <v>133</v>
      </c>
      <c r="AI35" s="103">
        <v>34</v>
      </c>
      <c r="AJ35" s="87">
        <f t="shared" si="4"/>
        <v>20.792079207920793</v>
      </c>
    </row>
    <row r="36" spans="1:36" s="684" customFormat="1" ht="19.5" customHeight="1">
      <c r="A36" s="42" t="s">
        <v>340</v>
      </c>
      <c r="B36" s="84">
        <v>96685</v>
      </c>
      <c r="C36" s="84">
        <v>83704</v>
      </c>
      <c r="D36" s="84">
        <v>12981</v>
      </c>
      <c r="E36" s="84">
        <v>51017</v>
      </c>
      <c r="F36" s="84">
        <v>44775</v>
      </c>
      <c r="G36" s="84">
        <v>6242</v>
      </c>
      <c r="H36" s="87">
        <f t="shared" si="0"/>
        <v>52.76619951388529</v>
      </c>
      <c r="I36" s="84">
        <v>95888</v>
      </c>
      <c r="J36" s="84">
        <v>82753</v>
      </c>
      <c r="K36" s="84">
        <v>13135</v>
      </c>
      <c r="L36" s="84">
        <v>53355</v>
      </c>
      <c r="M36" s="84">
        <v>46622</v>
      </c>
      <c r="N36" s="84">
        <v>6733</v>
      </c>
      <c r="O36" s="87">
        <f t="shared" si="1"/>
        <v>55.643041882195895</v>
      </c>
      <c r="P36" s="726">
        <v>83474</v>
      </c>
      <c r="Q36" s="726">
        <v>71831</v>
      </c>
      <c r="R36" s="726">
        <v>11643</v>
      </c>
      <c r="S36" s="84">
        <v>48214</v>
      </c>
      <c r="T36" s="84">
        <v>41885</v>
      </c>
      <c r="U36" s="84">
        <v>6329</v>
      </c>
      <c r="V36" s="87">
        <f t="shared" si="2"/>
        <v>57.759302297721447</v>
      </c>
      <c r="W36" s="84">
        <v>69755</v>
      </c>
      <c r="X36" s="84">
        <v>60127</v>
      </c>
      <c r="Y36" s="84">
        <v>9628</v>
      </c>
      <c r="Z36" s="84">
        <v>36784</v>
      </c>
      <c r="AA36" s="84">
        <v>32074</v>
      </c>
      <c r="AB36" s="84">
        <v>4710</v>
      </c>
      <c r="AC36" s="87">
        <f t="shared" si="5"/>
        <v>52.733137409504693</v>
      </c>
      <c r="AD36" s="100">
        <v>80676</v>
      </c>
      <c r="AE36" s="100">
        <v>70128</v>
      </c>
      <c r="AF36" s="100">
        <v>10548</v>
      </c>
      <c r="AG36" s="100">
        <v>16732</v>
      </c>
      <c r="AH36" s="100">
        <v>14795</v>
      </c>
      <c r="AI36" s="100">
        <v>1937</v>
      </c>
      <c r="AJ36" s="87">
        <f t="shared" si="4"/>
        <v>20.739749119936537</v>
      </c>
    </row>
    <row r="37" spans="1:36" s="684" customFormat="1" ht="19.5" customHeight="1">
      <c r="A37" s="42" t="s">
        <v>794</v>
      </c>
      <c r="B37" s="84">
        <v>170</v>
      </c>
      <c r="C37" s="84">
        <v>116</v>
      </c>
      <c r="D37" s="84">
        <v>46</v>
      </c>
      <c r="E37" s="84">
        <v>43</v>
      </c>
      <c r="F37" s="84">
        <v>31</v>
      </c>
      <c r="G37" s="84">
        <v>9</v>
      </c>
      <c r="H37" s="87">
        <f t="shared" si="0"/>
        <v>25.294117647058822</v>
      </c>
      <c r="I37" s="84">
        <v>176</v>
      </c>
      <c r="J37" s="84">
        <v>148</v>
      </c>
      <c r="K37" s="84">
        <v>19</v>
      </c>
      <c r="L37" s="84">
        <v>38</v>
      </c>
      <c r="M37" s="84">
        <v>34</v>
      </c>
      <c r="N37" s="84">
        <v>3</v>
      </c>
      <c r="O37" s="87">
        <f t="shared" si="1"/>
        <v>21.59090909090909</v>
      </c>
      <c r="P37" s="726">
        <v>134</v>
      </c>
      <c r="Q37" s="726">
        <v>113</v>
      </c>
      <c r="R37" s="726">
        <v>15</v>
      </c>
      <c r="S37" s="84">
        <v>36</v>
      </c>
      <c r="T37" s="84">
        <v>31</v>
      </c>
      <c r="U37" s="84">
        <v>4</v>
      </c>
      <c r="V37" s="87">
        <f t="shared" si="2"/>
        <v>26.865671641791046</v>
      </c>
      <c r="W37" s="84">
        <v>158</v>
      </c>
      <c r="X37" s="84">
        <v>134</v>
      </c>
      <c r="Y37" s="84">
        <v>23</v>
      </c>
      <c r="Z37" s="84">
        <v>37</v>
      </c>
      <c r="AA37" s="84">
        <v>37</v>
      </c>
      <c r="AB37" s="84">
        <v>0</v>
      </c>
      <c r="AC37" s="87">
        <f t="shared" si="5"/>
        <v>23.417721518987342</v>
      </c>
      <c r="AD37" s="100">
        <v>319</v>
      </c>
      <c r="AE37" s="100">
        <v>262</v>
      </c>
      <c r="AF37" s="100">
        <v>49</v>
      </c>
      <c r="AG37" s="100">
        <v>61</v>
      </c>
      <c r="AH37" s="100">
        <v>54</v>
      </c>
      <c r="AI37" s="100">
        <v>4</v>
      </c>
      <c r="AJ37" s="87">
        <f t="shared" si="4"/>
        <v>19.122257053291534</v>
      </c>
    </row>
    <row r="38" spans="1:36" s="684" customFormat="1" ht="19.5" customHeight="1">
      <c r="A38" s="42" t="s">
        <v>879</v>
      </c>
      <c r="B38" s="84">
        <v>1006</v>
      </c>
      <c r="C38" s="84">
        <v>617</v>
      </c>
      <c r="D38" s="84">
        <v>388</v>
      </c>
      <c r="E38" s="84">
        <v>144</v>
      </c>
      <c r="F38" s="84">
        <v>102</v>
      </c>
      <c r="G38" s="84">
        <v>42</v>
      </c>
      <c r="H38" s="87">
        <f t="shared" si="0"/>
        <v>14.314115308151093</v>
      </c>
      <c r="I38" s="84">
        <v>1121</v>
      </c>
      <c r="J38" s="84">
        <v>688</v>
      </c>
      <c r="K38" s="84">
        <v>418</v>
      </c>
      <c r="L38" s="84">
        <v>158</v>
      </c>
      <c r="M38" s="84">
        <v>100</v>
      </c>
      <c r="N38" s="84">
        <v>58</v>
      </c>
      <c r="O38" s="87">
        <f t="shared" si="1"/>
        <v>14.094558429973238</v>
      </c>
      <c r="P38" s="726">
        <v>1160</v>
      </c>
      <c r="Q38" s="726">
        <v>702</v>
      </c>
      <c r="R38" s="726">
        <v>455</v>
      </c>
      <c r="S38" s="84">
        <v>179</v>
      </c>
      <c r="T38" s="84">
        <v>117</v>
      </c>
      <c r="U38" s="84">
        <v>62</v>
      </c>
      <c r="V38" s="87">
        <f t="shared" si="2"/>
        <v>15.431034482758621</v>
      </c>
      <c r="W38" s="84">
        <v>1420</v>
      </c>
      <c r="X38" s="84">
        <v>870</v>
      </c>
      <c r="Y38" s="84">
        <v>549</v>
      </c>
      <c r="Z38" s="84">
        <v>188</v>
      </c>
      <c r="AA38" s="84">
        <v>128</v>
      </c>
      <c r="AB38" s="84">
        <v>60</v>
      </c>
      <c r="AC38" s="87">
        <f t="shared" si="5"/>
        <v>13.239436619718308</v>
      </c>
      <c r="AD38" s="103">
        <v>1660</v>
      </c>
      <c r="AE38" s="103">
        <v>1026</v>
      </c>
      <c r="AF38" s="103">
        <v>633</v>
      </c>
      <c r="AG38" s="103">
        <v>312</v>
      </c>
      <c r="AH38" s="103">
        <v>214</v>
      </c>
      <c r="AI38" s="103">
        <v>98</v>
      </c>
      <c r="AJ38" s="87">
        <f t="shared" si="4"/>
        <v>18.795180722891565</v>
      </c>
    </row>
    <row r="39" spans="1:36" s="684" customFormat="1" ht="19.5" customHeight="1">
      <c r="A39" s="42" t="s">
        <v>1066</v>
      </c>
      <c r="B39" s="84">
        <v>91</v>
      </c>
      <c r="C39" s="84">
        <v>43</v>
      </c>
      <c r="D39" s="84">
        <v>25</v>
      </c>
      <c r="E39" s="84">
        <v>30</v>
      </c>
      <c r="F39" s="84">
        <v>9</v>
      </c>
      <c r="G39" s="84">
        <v>9</v>
      </c>
      <c r="H39" s="87">
        <f t="shared" si="0"/>
        <v>32.967032967032964</v>
      </c>
      <c r="I39" s="84">
        <v>90</v>
      </c>
      <c r="J39" s="84">
        <v>58</v>
      </c>
      <c r="K39" s="84">
        <v>21</v>
      </c>
      <c r="L39" s="84">
        <v>31</v>
      </c>
      <c r="M39" s="84">
        <v>18</v>
      </c>
      <c r="N39" s="84">
        <v>8</v>
      </c>
      <c r="O39" s="87">
        <f t="shared" si="1"/>
        <v>34.444444444444443</v>
      </c>
      <c r="P39" s="726">
        <v>96</v>
      </c>
      <c r="Q39" s="726">
        <v>47</v>
      </c>
      <c r="R39" s="726">
        <v>28</v>
      </c>
      <c r="S39" s="84">
        <v>35</v>
      </c>
      <c r="T39" s="84">
        <v>21</v>
      </c>
      <c r="U39" s="84">
        <v>7</v>
      </c>
      <c r="V39" s="87">
        <f t="shared" si="2"/>
        <v>36.458333333333329</v>
      </c>
      <c r="W39" s="84">
        <v>66</v>
      </c>
      <c r="X39" s="84">
        <v>39</v>
      </c>
      <c r="Y39" s="84">
        <v>19</v>
      </c>
      <c r="Z39" s="84">
        <v>24</v>
      </c>
      <c r="AA39" s="84">
        <v>17</v>
      </c>
      <c r="AB39" s="84">
        <v>3</v>
      </c>
      <c r="AC39" s="87">
        <f t="shared" si="5"/>
        <v>36.363636363636367</v>
      </c>
      <c r="AD39" s="103">
        <v>76</v>
      </c>
      <c r="AE39" s="103">
        <v>40</v>
      </c>
      <c r="AF39" s="103">
        <v>24</v>
      </c>
      <c r="AG39" s="103">
        <v>14</v>
      </c>
      <c r="AH39" s="103">
        <v>12</v>
      </c>
      <c r="AI39" s="103">
        <v>2</v>
      </c>
      <c r="AJ39" s="87">
        <f t="shared" si="4"/>
        <v>18.421052631578945</v>
      </c>
    </row>
    <row r="40" spans="1:36" s="727" customFormat="1" ht="19.5" customHeight="1">
      <c r="A40" s="42" t="s">
        <v>875</v>
      </c>
      <c r="B40" s="84">
        <v>1705</v>
      </c>
      <c r="C40" s="84">
        <v>1705</v>
      </c>
      <c r="D40" s="84">
        <v>0</v>
      </c>
      <c r="E40" s="84">
        <v>286</v>
      </c>
      <c r="F40" s="84">
        <v>286</v>
      </c>
      <c r="G40" s="84">
        <v>0</v>
      </c>
      <c r="H40" s="87">
        <f t="shared" si="0"/>
        <v>16.7741935483871</v>
      </c>
      <c r="I40" s="84">
        <v>1652</v>
      </c>
      <c r="J40" s="84">
        <v>1651</v>
      </c>
      <c r="K40" s="84">
        <v>1</v>
      </c>
      <c r="L40" s="84">
        <v>256</v>
      </c>
      <c r="M40" s="84">
        <v>256</v>
      </c>
      <c r="N40" s="84">
        <v>0</v>
      </c>
      <c r="O40" s="87">
        <f t="shared" si="1"/>
        <v>15.49636803874092</v>
      </c>
      <c r="P40" s="84">
        <v>1502</v>
      </c>
      <c r="Q40" s="84">
        <v>1502</v>
      </c>
      <c r="R40" s="84">
        <v>0</v>
      </c>
      <c r="S40" s="84">
        <v>253</v>
      </c>
      <c r="T40" s="84">
        <v>253</v>
      </c>
      <c r="U40" s="84">
        <v>0</v>
      </c>
      <c r="V40" s="87">
        <f t="shared" si="2"/>
        <v>16.844207723035954</v>
      </c>
      <c r="W40" s="84">
        <v>1174</v>
      </c>
      <c r="X40" s="84">
        <v>1172</v>
      </c>
      <c r="Y40" s="84">
        <v>2</v>
      </c>
      <c r="Z40" s="84">
        <v>181</v>
      </c>
      <c r="AA40" s="84">
        <v>181</v>
      </c>
      <c r="AB40" s="84">
        <v>0</v>
      </c>
      <c r="AC40" s="87">
        <f t="shared" si="5"/>
        <v>15.417376490630325</v>
      </c>
      <c r="AD40" s="103">
        <v>764</v>
      </c>
      <c r="AE40" s="103">
        <v>764</v>
      </c>
      <c r="AF40" s="103">
        <v>0</v>
      </c>
      <c r="AG40" s="103">
        <v>133</v>
      </c>
      <c r="AH40" s="103">
        <v>133</v>
      </c>
      <c r="AI40" s="103">
        <v>0</v>
      </c>
      <c r="AJ40" s="87">
        <f t="shared" si="4"/>
        <v>17.408376963350786</v>
      </c>
    </row>
    <row r="41" spans="1:36" s="684" customFormat="1" ht="19.5" customHeight="1">
      <c r="A41" s="42" t="s">
        <v>784</v>
      </c>
      <c r="B41" s="726">
        <v>12</v>
      </c>
      <c r="C41" s="726">
        <v>10</v>
      </c>
      <c r="D41" s="726">
        <v>2</v>
      </c>
      <c r="E41" s="726">
        <v>1</v>
      </c>
      <c r="F41" s="726">
        <v>1</v>
      </c>
      <c r="G41" s="728">
        <v>0</v>
      </c>
      <c r="H41" s="87">
        <f t="shared" si="0"/>
        <v>8.3333333333333321</v>
      </c>
      <c r="I41" s="726">
        <v>58</v>
      </c>
      <c r="J41" s="726">
        <v>32</v>
      </c>
      <c r="K41" s="726">
        <v>26</v>
      </c>
      <c r="L41" s="726">
        <v>6</v>
      </c>
      <c r="M41" s="726">
        <v>2</v>
      </c>
      <c r="N41" s="726">
        <v>4</v>
      </c>
      <c r="O41" s="87">
        <f t="shared" si="1"/>
        <v>10.344827586206897</v>
      </c>
      <c r="P41" s="726">
        <v>26</v>
      </c>
      <c r="Q41" s="726">
        <v>14</v>
      </c>
      <c r="R41" s="726">
        <v>12</v>
      </c>
      <c r="S41" s="726">
        <v>3</v>
      </c>
      <c r="T41" s="726">
        <v>2</v>
      </c>
      <c r="U41" s="726">
        <v>1</v>
      </c>
      <c r="V41" s="87">
        <f t="shared" si="2"/>
        <v>11.538461538461538</v>
      </c>
      <c r="W41" s="726">
        <v>53</v>
      </c>
      <c r="X41" s="726">
        <v>35</v>
      </c>
      <c r="Y41" s="726">
        <v>17</v>
      </c>
      <c r="Z41" s="726">
        <v>37</v>
      </c>
      <c r="AA41" s="726">
        <v>28</v>
      </c>
      <c r="AB41" s="726">
        <v>8</v>
      </c>
      <c r="AC41" s="87">
        <f t="shared" si="5"/>
        <v>69.811320754716974</v>
      </c>
      <c r="AD41" s="103">
        <v>35</v>
      </c>
      <c r="AE41" s="103">
        <v>29</v>
      </c>
      <c r="AF41" s="103">
        <v>6</v>
      </c>
      <c r="AG41" s="103">
        <v>5</v>
      </c>
      <c r="AH41" s="103">
        <v>4</v>
      </c>
      <c r="AI41" s="103">
        <v>1</v>
      </c>
      <c r="AJ41" s="87">
        <f t="shared" si="4"/>
        <v>14.285714285714285</v>
      </c>
    </row>
    <row r="42" spans="1:36" s="684" customFormat="1" ht="19.5" customHeight="1">
      <c r="A42" s="42" t="s">
        <v>876</v>
      </c>
      <c r="B42" s="84">
        <v>553</v>
      </c>
      <c r="C42" s="84">
        <v>416</v>
      </c>
      <c r="D42" s="84">
        <v>124</v>
      </c>
      <c r="E42" s="84">
        <v>31</v>
      </c>
      <c r="F42" s="84">
        <v>26</v>
      </c>
      <c r="G42" s="84">
        <v>5</v>
      </c>
      <c r="H42" s="87">
        <f t="shared" si="0"/>
        <v>5.6057866184448457</v>
      </c>
      <c r="I42" s="84">
        <v>581</v>
      </c>
      <c r="J42" s="84">
        <v>434</v>
      </c>
      <c r="K42" s="84">
        <v>143</v>
      </c>
      <c r="L42" s="84">
        <v>47</v>
      </c>
      <c r="M42" s="84">
        <v>35</v>
      </c>
      <c r="N42" s="84">
        <v>12</v>
      </c>
      <c r="O42" s="87">
        <f t="shared" si="1"/>
        <v>8.0895008605851988</v>
      </c>
      <c r="P42" s="726">
        <v>570</v>
      </c>
      <c r="Q42" s="726">
        <v>410</v>
      </c>
      <c r="R42" s="726">
        <v>155</v>
      </c>
      <c r="S42" s="84">
        <v>33</v>
      </c>
      <c r="T42" s="84">
        <v>24</v>
      </c>
      <c r="U42" s="84">
        <v>9</v>
      </c>
      <c r="V42" s="87">
        <f t="shared" si="2"/>
        <v>5.7894736842105265</v>
      </c>
      <c r="W42" s="84">
        <v>643</v>
      </c>
      <c r="X42" s="84">
        <v>482</v>
      </c>
      <c r="Y42" s="84">
        <v>156</v>
      </c>
      <c r="Z42" s="84">
        <v>57</v>
      </c>
      <c r="AA42" s="84">
        <v>36</v>
      </c>
      <c r="AB42" s="84">
        <v>21</v>
      </c>
      <c r="AC42" s="87">
        <f t="shared" si="5"/>
        <v>8.8646967340590983</v>
      </c>
      <c r="AD42" s="103">
        <v>523</v>
      </c>
      <c r="AE42" s="103">
        <v>352</v>
      </c>
      <c r="AF42" s="103">
        <v>167</v>
      </c>
      <c r="AG42" s="103">
        <v>46</v>
      </c>
      <c r="AH42" s="103">
        <v>34</v>
      </c>
      <c r="AI42" s="103">
        <v>12</v>
      </c>
      <c r="AJ42" s="87">
        <f t="shared" si="4"/>
        <v>8.7954110898661568</v>
      </c>
    </row>
    <row r="43" spans="1:36" s="684" customFormat="1" ht="19.5" customHeight="1">
      <c r="A43" s="42" t="s">
        <v>1068</v>
      </c>
      <c r="B43" s="84">
        <v>4913</v>
      </c>
      <c r="C43" s="84">
        <v>3151</v>
      </c>
      <c r="D43" s="84">
        <v>1304</v>
      </c>
      <c r="E43" s="84">
        <v>418</v>
      </c>
      <c r="F43" s="84">
        <v>273</v>
      </c>
      <c r="G43" s="84">
        <v>89</v>
      </c>
      <c r="H43" s="87">
        <f t="shared" si="0"/>
        <v>8.5080398941583546</v>
      </c>
      <c r="I43" s="84">
        <v>5345</v>
      </c>
      <c r="J43" s="84">
        <v>3164</v>
      </c>
      <c r="K43" s="84">
        <v>1801</v>
      </c>
      <c r="L43" s="84">
        <v>550</v>
      </c>
      <c r="M43" s="84">
        <v>320</v>
      </c>
      <c r="N43" s="84">
        <v>174</v>
      </c>
      <c r="O43" s="87">
        <f t="shared" si="1"/>
        <v>10.28999064546305</v>
      </c>
      <c r="P43" s="726">
        <v>4896</v>
      </c>
      <c r="Q43" s="726">
        <v>2609</v>
      </c>
      <c r="R43" s="726">
        <v>1873</v>
      </c>
      <c r="S43" s="84">
        <v>505</v>
      </c>
      <c r="T43" s="84">
        <v>254</v>
      </c>
      <c r="U43" s="84">
        <v>203</v>
      </c>
      <c r="V43" s="87">
        <f t="shared" si="2"/>
        <v>10.31454248366013</v>
      </c>
      <c r="W43" s="84">
        <v>5137</v>
      </c>
      <c r="X43" s="84">
        <v>2971</v>
      </c>
      <c r="Y43" s="84">
        <v>1690</v>
      </c>
      <c r="Z43" s="84">
        <v>458</v>
      </c>
      <c r="AA43" s="84">
        <v>243</v>
      </c>
      <c r="AB43" s="84">
        <v>157</v>
      </c>
      <c r="AC43" s="87">
        <f t="shared" si="5"/>
        <v>8.9157095581078458</v>
      </c>
      <c r="AD43" s="103">
        <v>4408</v>
      </c>
      <c r="AE43" s="103">
        <v>2477</v>
      </c>
      <c r="AF43" s="103">
        <v>1539</v>
      </c>
      <c r="AG43" s="103">
        <v>369</v>
      </c>
      <c r="AH43" s="103">
        <v>206</v>
      </c>
      <c r="AI43" s="103">
        <v>121</v>
      </c>
      <c r="AJ43" s="87">
        <f t="shared" si="4"/>
        <v>8.3711433756805818</v>
      </c>
    </row>
    <row r="44" spans="1:36" ht="19.5" customHeight="1">
      <c r="A44" s="54" t="s">
        <v>101</v>
      </c>
      <c r="B44" s="104">
        <f t="shared" ref="B44:G44" si="6">B5-SUM(B6:B43)</f>
        <v>6179</v>
      </c>
      <c r="C44" s="104">
        <f t="shared" si="6"/>
        <v>4768</v>
      </c>
      <c r="D44" s="104">
        <f t="shared" si="6"/>
        <v>1228</v>
      </c>
      <c r="E44" s="104">
        <f t="shared" si="6"/>
        <v>2183</v>
      </c>
      <c r="F44" s="104">
        <f t="shared" si="6"/>
        <v>1711</v>
      </c>
      <c r="G44" s="104">
        <f t="shared" si="6"/>
        <v>430</v>
      </c>
      <c r="H44" s="105">
        <f t="shared" ref="H44" si="7">E44/B44*100</f>
        <v>35.32934131736527</v>
      </c>
      <c r="I44" s="104">
        <f t="shared" ref="I44:N44" si="8">I5-SUM(I6:I43)</f>
        <v>6261</v>
      </c>
      <c r="J44" s="104">
        <f t="shared" si="8"/>
        <v>4753</v>
      </c>
      <c r="K44" s="104">
        <f t="shared" si="8"/>
        <v>1305</v>
      </c>
      <c r="L44" s="104">
        <f t="shared" si="8"/>
        <v>2096</v>
      </c>
      <c r="M44" s="104">
        <f t="shared" si="8"/>
        <v>1664</v>
      </c>
      <c r="N44" s="104">
        <f t="shared" si="8"/>
        <v>395</v>
      </c>
      <c r="O44" s="105">
        <f t="shared" ref="O44" si="9">L44/I44*100</f>
        <v>33.477080338604061</v>
      </c>
      <c r="P44" s="104">
        <f t="shared" ref="P44:U44" si="10">P5-SUM(P6:P43)</f>
        <v>6752</v>
      </c>
      <c r="Q44" s="104">
        <f t="shared" si="10"/>
        <v>5230</v>
      </c>
      <c r="R44" s="104">
        <f t="shared" si="10"/>
        <v>1348</v>
      </c>
      <c r="S44" s="104">
        <f t="shared" si="10"/>
        <v>1983</v>
      </c>
      <c r="T44" s="104">
        <f t="shared" si="10"/>
        <v>1633</v>
      </c>
      <c r="U44" s="104">
        <f t="shared" si="10"/>
        <v>328</v>
      </c>
      <c r="V44" s="105">
        <f t="shared" ref="V44" si="11">S44/P44*100</f>
        <v>29.369075829383885</v>
      </c>
      <c r="W44" s="104">
        <f t="shared" ref="W44:AB44" si="12">W5-SUM(W6:W43)</f>
        <v>7980</v>
      </c>
      <c r="X44" s="104">
        <f t="shared" si="12"/>
        <v>6162</v>
      </c>
      <c r="Y44" s="104">
        <f t="shared" si="12"/>
        <v>1676</v>
      </c>
      <c r="Z44" s="104">
        <f t="shared" si="12"/>
        <v>1947</v>
      </c>
      <c r="AA44" s="104">
        <f t="shared" si="12"/>
        <v>1623</v>
      </c>
      <c r="AB44" s="104">
        <f t="shared" si="12"/>
        <v>296</v>
      </c>
      <c r="AC44" s="105">
        <f t="shared" ref="AC44" si="13">Z44/W44*100</f>
        <v>24.398496240601503</v>
      </c>
      <c r="AD44" s="104">
        <f t="shared" ref="AD44:AI44" si="14">AD5-SUM(AD6:AD43)</f>
        <v>6937</v>
      </c>
      <c r="AE44" s="104">
        <f t="shared" si="14"/>
        <v>5077</v>
      </c>
      <c r="AF44" s="104">
        <f t="shared" si="14"/>
        <v>1734</v>
      </c>
      <c r="AG44" s="104">
        <f t="shared" si="14"/>
        <v>1778</v>
      </c>
      <c r="AH44" s="104">
        <f t="shared" si="14"/>
        <v>1464</v>
      </c>
      <c r="AI44" s="104">
        <f t="shared" si="14"/>
        <v>286</v>
      </c>
      <c r="AJ44" s="105">
        <f t="shared" ref="AJ44" si="15">AG44/AD44*100</f>
        <v>25.630676084762865</v>
      </c>
    </row>
    <row r="45" spans="1:36" s="57" customFormat="1" ht="14.25">
      <c r="A45" s="495" t="s">
        <v>919</v>
      </c>
    </row>
    <row r="46" spans="1:36" s="29" customFormat="1" ht="14.25" customHeight="1">
      <c r="A46" s="106" t="s">
        <v>920</v>
      </c>
      <c r="B46" s="57"/>
      <c r="C46" s="57"/>
      <c r="D46" s="57"/>
      <c r="E46" s="57"/>
      <c r="F46" s="57"/>
      <c r="G46" s="57"/>
      <c r="H46" s="57"/>
      <c r="I46" s="57"/>
      <c r="J46" s="57"/>
      <c r="K46" s="57"/>
      <c r="L46" s="57"/>
      <c r="M46" s="57"/>
      <c r="N46" s="57"/>
      <c r="O46" s="57"/>
      <c r="P46" s="57"/>
      <c r="Q46" s="57"/>
      <c r="R46" s="57"/>
      <c r="S46" s="57"/>
      <c r="T46" s="57"/>
      <c r="U46" s="57"/>
      <c r="V46" s="57"/>
      <c r="W46" s="57"/>
    </row>
    <row r="47" spans="1:36" s="29" customFormat="1" ht="14.25" customHeight="1">
      <c r="A47" s="57" t="s">
        <v>921</v>
      </c>
      <c r="B47" s="57"/>
      <c r="C47" s="57"/>
      <c r="D47" s="57"/>
      <c r="E47" s="57"/>
      <c r="F47" s="57"/>
      <c r="G47" s="57"/>
      <c r="H47" s="57"/>
      <c r="I47" s="57"/>
      <c r="J47" s="57"/>
      <c r="K47" s="57"/>
      <c r="L47" s="57"/>
      <c r="M47" s="57"/>
      <c r="N47" s="57"/>
      <c r="O47" s="57"/>
      <c r="P47" s="57"/>
      <c r="Q47" s="57"/>
      <c r="R47" s="57"/>
      <c r="S47" s="57"/>
      <c r="T47" s="57"/>
      <c r="U47" s="57"/>
      <c r="V47" s="57"/>
      <c r="W47" s="57"/>
    </row>
    <row r="48" spans="1:36" ht="14.25" customHeight="1">
      <c r="A48" s="57" t="s">
        <v>922</v>
      </c>
    </row>
  </sheetData>
  <sortState ref="A6:AJ43">
    <sortCondition descending="1" ref="AJ6:AJ43"/>
  </sortState>
  <mergeCells count="17">
    <mergeCell ref="A1:AJ1"/>
    <mergeCell ref="A2:A4"/>
    <mergeCell ref="B2:H2"/>
    <mergeCell ref="I2:O2"/>
    <mergeCell ref="P2:V2"/>
    <mergeCell ref="W2:AC2"/>
    <mergeCell ref="AD2:AJ2"/>
    <mergeCell ref="B3:D3"/>
    <mergeCell ref="E3:G3"/>
    <mergeCell ref="I3:K3"/>
    <mergeCell ref="AG3:AI3"/>
    <mergeCell ref="L3:N3"/>
    <mergeCell ref="P3:R3"/>
    <mergeCell ref="S3:U3"/>
    <mergeCell ref="W3:Y3"/>
    <mergeCell ref="Z3:AB3"/>
    <mergeCell ref="AD3:AF3"/>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26" orientation="landscape" r:id="rId1"/>
  <headerFooter differentOddEven="1" scaleWithDoc="0">
    <oddHeader>&amp;L&amp;"Times New Roman,標準"&amp;8 107&amp;"標楷體,標準"年犯罪狀況及其分析</oddHeader>
    <evenHeader>&amp;R&amp;"標楷體,標準"&amp;8第二篇　犯罪之處理</even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J16"/>
  <sheetViews>
    <sheetView showGridLines="0" zoomScale="110" zoomScaleNormal="110" workbookViewId="0">
      <selection activeCell="B12" sqref="B12"/>
    </sheetView>
  </sheetViews>
  <sheetFormatPr defaultColWidth="9" defaultRowHeight="15.75"/>
  <cols>
    <col min="1" max="1" width="13.5" style="107" customWidth="1"/>
    <col min="2" max="10" width="10.375" style="107" customWidth="1"/>
    <col min="11" max="16384" width="9" style="107"/>
  </cols>
  <sheetData>
    <row r="1" spans="1:10" ht="30.6" customHeight="1">
      <c r="A1" s="920" t="s">
        <v>1011</v>
      </c>
      <c r="B1" s="920"/>
      <c r="C1" s="920"/>
      <c r="D1" s="920"/>
      <c r="E1" s="920"/>
      <c r="F1" s="920"/>
      <c r="G1" s="920"/>
      <c r="H1" s="920"/>
      <c r="I1" s="920"/>
      <c r="J1" s="920"/>
    </row>
    <row r="2" spans="1:10" s="31" customFormat="1" ht="38.450000000000003" customHeight="1">
      <c r="A2" s="889"/>
      <c r="B2" s="917" t="s">
        <v>533</v>
      </c>
      <c r="C2" s="917"/>
      <c r="D2" s="917"/>
      <c r="E2" s="889" t="s">
        <v>534</v>
      </c>
      <c r="F2" s="889"/>
      <c r="G2" s="889"/>
      <c r="H2" s="889" t="s">
        <v>537</v>
      </c>
      <c r="I2" s="889"/>
      <c r="J2" s="889"/>
    </row>
    <row r="3" spans="1:10" s="31" customFormat="1" ht="21.6" customHeight="1">
      <c r="A3" s="890"/>
      <c r="B3" s="501" t="s">
        <v>535</v>
      </c>
      <c r="C3" s="892" t="s">
        <v>545</v>
      </c>
      <c r="D3" s="892"/>
      <c r="E3" s="501" t="s">
        <v>536</v>
      </c>
      <c r="F3" s="892" t="s">
        <v>545</v>
      </c>
      <c r="G3" s="892"/>
      <c r="H3" s="501" t="s">
        <v>536</v>
      </c>
      <c r="I3" s="892" t="s">
        <v>545</v>
      </c>
      <c r="J3" s="892"/>
    </row>
    <row r="4" spans="1:10" s="502" customFormat="1" ht="24.6" customHeight="1">
      <c r="A4" s="890"/>
      <c r="B4" s="91" t="s">
        <v>540</v>
      </c>
      <c r="C4" s="24" t="s">
        <v>541</v>
      </c>
      <c r="D4" s="24" t="s">
        <v>539</v>
      </c>
      <c r="E4" s="91" t="s">
        <v>542</v>
      </c>
      <c r="F4" s="24" t="s">
        <v>541</v>
      </c>
      <c r="G4" s="24" t="s">
        <v>27</v>
      </c>
      <c r="H4" s="91" t="s">
        <v>540</v>
      </c>
      <c r="I4" s="24" t="s">
        <v>541</v>
      </c>
      <c r="J4" s="24" t="s">
        <v>27</v>
      </c>
    </row>
    <row r="5" spans="1:10" ht="31.9" customHeight="1">
      <c r="A5" s="441" t="s">
        <v>1267</v>
      </c>
      <c r="B5" s="109">
        <f t="shared" ref="B5:B13" si="0">SUM(E5,H5)</f>
        <v>494883</v>
      </c>
      <c r="C5" s="109">
        <v>174998</v>
      </c>
      <c r="D5" s="110">
        <f t="shared" ref="D5:D14" si="1">C5/B5*100</f>
        <v>35.361489483372836</v>
      </c>
      <c r="E5" s="109">
        <v>378842</v>
      </c>
      <c r="F5" s="109">
        <v>143818</v>
      </c>
      <c r="G5" s="110">
        <f>F5/E5*100</f>
        <v>37.962527914011645</v>
      </c>
      <c r="H5" s="109">
        <v>116041</v>
      </c>
      <c r="I5" s="109">
        <v>31180</v>
      </c>
      <c r="J5" s="110">
        <f>I5/H5*100</f>
        <v>26.869813255659636</v>
      </c>
    </row>
    <row r="6" spans="1:10" ht="31.9" customHeight="1">
      <c r="A6" s="441" t="s">
        <v>1268</v>
      </c>
      <c r="B6" s="109">
        <f t="shared" si="0"/>
        <v>496964</v>
      </c>
      <c r="C6" s="109">
        <v>173679</v>
      </c>
      <c r="D6" s="110">
        <f t="shared" si="1"/>
        <v>34.948004282000305</v>
      </c>
      <c r="E6" s="109">
        <v>383219</v>
      </c>
      <c r="F6" s="109">
        <v>142961</v>
      </c>
      <c r="G6" s="110">
        <f t="shared" ref="G6:G14" si="2">F6/E6*100</f>
        <v>37.305300624447121</v>
      </c>
      <c r="H6" s="109">
        <v>113745</v>
      </c>
      <c r="I6" s="109">
        <v>30718</v>
      </c>
      <c r="J6" s="110">
        <f t="shared" ref="J6:J14" si="3">I6/H6*100</f>
        <v>27.006022242735945</v>
      </c>
    </row>
    <row r="7" spans="1:10" ht="31.9" customHeight="1">
      <c r="A7" s="441" t="s">
        <v>1269</v>
      </c>
      <c r="B7" s="109">
        <f t="shared" si="0"/>
        <v>511049</v>
      </c>
      <c r="C7" s="109">
        <v>175650</v>
      </c>
      <c r="D7" s="110">
        <f t="shared" si="1"/>
        <v>34.370481108465142</v>
      </c>
      <c r="E7" s="109">
        <v>403028</v>
      </c>
      <c r="F7" s="109">
        <v>145888</v>
      </c>
      <c r="G7" s="110">
        <f t="shared" si="2"/>
        <v>36.197981281697551</v>
      </c>
      <c r="H7" s="109">
        <v>108021</v>
      </c>
      <c r="I7" s="109">
        <v>29762</v>
      </c>
      <c r="J7" s="110">
        <f t="shared" si="3"/>
        <v>27.55205006433934</v>
      </c>
    </row>
    <row r="8" spans="1:10" ht="31.9" customHeight="1">
      <c r="A8" s="441" t="s">
        <v>1270</v>
      </c>
      <c r="B8" s="109">
        <f t="shared" si="0"/>
        <v>529775</v>
      </c>
      <c r="C8" s="109">
        <v>186278</v>
      </c>
      <c r="D8" s="110">
        <f t="shared" si="1"/>
        <v>35.161719597942522</v>
      </c>
      <c r="E8" s="109">
        <v>409622</v>
      </c>
      <c r="F8" s="109">
        <v>151983</v>
      </c>
      <c r="G8" s="110">
        <f t="shared" si="2"/>
        <v>37.103231760012889</v>
      </c>
      <c r="H8" s="109">
        <v>120153</v>
      </c>
      <c r="I8" s="109">
        <v>34295</v>
      </c>
      <c r="J8" s="110">
        <f t="shared" si="3"/>
        <v>28.542774629014673</v>
      </c>
    </row>
    <row r="9" spans="1:10" ht="31.9" customHeight="1">
      <c r="A9" s="441" t="s">
        <v>1271</v>
      </c>
      <c r="B9" s="109">
        <f t="shared" si="0"/>
        <v>558404</v>
      </c>
      <c r="C9" s="109">
        <v>191924</v>
      </c>
      <c r="D9" s="110">
        <f t="shared" si="1"/>
        <v>34.370097635403759</v>
      </c>
      <c r="E9" s="109">
        <v>421758</v>
      </c>
      <c r="F9" s="109">
        <v>155163</v>
      </c>
      <c r="G9" s="110">
        <f t="shared" si="2"/>
        <v>36.789580754840451</v>
      </c>
      <c r="H9" s="109">
        <v>136646</v>
      </c>
      <c r="I9" s="109">
        <v>36761</v>
      </c>
      <c r="J9" s="110">
        <f t="shared" si="3"/>
        <v>26.90236084481068</v>
      </c>
    </row>
    <row r="10" spans="1:10" ht="31.9" customHeight="1">
      <c r="A10" s="441" t="s">
        <v>1272</v>
      </c>
      <c r="B10" s="109">
        <f t="shared" si="0"/>
        <v>584350</v>
      </c>
      <c r="C10" s="109">
        <v>207036</v>
      </c>
      <c r="D10" s="110">
        <f t="shared" si="1"/>
        <v>35.430136048601007</v>
      </c>
      <c r="E10" s="109">
        <v>439438</v>
      </c>
      <c r="F10" s="109">
        <v>167704</v>
      </c>
      <c r="G10" s="110">
        <f t="shared" si="2"/>
        <v>38.163290384536616</v>
      </c>
      <c r="H10" s="109">
        <v>144912</v>
      </c>
      <c r="I10" s="109">
        <v>39332</v>
      </c>
      <c r="J10" s="110">
        <f t="shared" si="3"/>
        <v>27.141989621287404</v>
      </c>
    </row>
    <row r="11" spans="1:10" ht="31.9" customHeight="1">
      <c r="A11" s="441" t="s">
        <v>1273</v>
      </c>
      <c r="B11" s="109">
        <f t="shared" si="0"/>
        <v>594320</v>
      </c>
      <c r="C11" s="109">
        <v>215272</v>
      </c>
      <c r="D11" s="110">
        <f t="shared" si="1"/>
        <v>36.221564140530354</v>
      </c>
      <c r="E11" s="109">
        <v>446200</v>
      </c>
      <c r="F11" s="109">
        <v>178476</v>
      </c>
      <c r="G11" s="110">
        <f t="shared" si="2"/>
        <v>39.999103541013</v>
      </c>
      <c r="H11" s="109">
        <v>148120</v>
      </c>
      <c r="I11" s="109">
        <v>36796</v>
      </c>
      <c r="J11" s="110">
        <f t="shared" si="3"/>
        <v>24.84201998379692</v>
      </c>
    </row>
    <row r="12" spans="1:10" ht="31.9" customHeight="1">
      <c r="A12" s="441" t="s">
        <v>1274</v>
      </c>
      <c r="B12" s="109">
        <f t="shared" si="0"/>
        <v>591304</v>
      </c>
      <c r="C12" s="109">
        <v>225787</v>
      </c>
      <c r="D12" s="110">
        <f t="shared" si="1"/>
        <v>38.184588637993315</v>
      </c>
      <c r="E12" s="109">
        <v>450757</v>
      </c>
      <c r="F12" s="109">
        <v>190381</v>
      </c>
      <c r="G12" s="110">
        <f t="shared" si="2"/>
        <v>42.235838822247906</v>
      </c>
      <c r="H12" s="109">
        <v>140547</v>
      </c>
      <c r="I12" s="109">
        <v>35406</v>
      </c>
      <c r="J12" s="110">
        <f t="shared" si="3"/>
        <v>25.191572925782836</v>
      </c>
    </row>
    <row r="13" spans="1:10" ht="31.9" customHeight="1">
      <c r="A13" s="441" t="s">
        <v>1275</v>
      </c>
      <c r="B13" s="109">
        <f t="shared" si="0"/>
        <v>619134</v>
      </c>
      <c r="C13" s="109">
        <v>247602</v>
      </c>
      <c r="D13" s="110">
        <f t="shared" si="1"/>
        <v>39.991665778329086</v>
      </c>
      <c r="E13" s="109">
        <v>491814</v>
      </c>
      <c r="F13" s="109">
        <v>211596</v>
      </c>
      <c r="G13" s="110">
        <f t="shared" si="2"/>
        <v>43.023582085910526</v>
      </c>
      <c r="H13" s="109">
        <v>127320</v>
      </c>
      <c r="I13" s="109">
        <v>36006</v>
      </c>
      <c r="J13" s="110">
        <f t="shared" si="3"/>
        <v>28.279924599434498</v>
      </c>
    </row>
    <row r="14" spans="1:10" ht="31.9" customHeight="1">
      <c r="A14" s="445" t="s">
        <v>1276</v>
      </c>
      <c r="B14" s="111">
        <v>628135</v>
      </c>
      <c r="C14" s="111">
        <v>275654</v>
      </c>
      <c r="D14" s="112">
        <f t="shared" si="1"/>
        <v>43.884515271398669</v>
      </c>
      <c r="E14" s="111">
        <v>481569</v>
      </c>
      <c r="F14" s="111">
        <v>223696</v>
      </c>
      <c r="G14" s="112">
        <f t="shared" si="2"/>
        <v>46.451495009022594</v>
      </c>
      <c r="H14" s="111">
        <v>146566</v>
      </c>
      <c r="I14" s="111">
        <v>51958</v>
      </c>
      <c r="J14" s="112">
        <f t="shared" si="3"/>
        <v>35.450240847126892</v>
      </c>
    </row>
    <row r="15" spans="1:10" s="113" customFormat="1" ht="14.25">
      <c r="A15" s="507" t="s">
        <v>550</v>
      </c>
    </row>
    <row r="16" spans="1:10" s="115" customFormat="1">
      <c r="A16" s="114" t="s">
        <v>549</v>
      </c>
    </row>
  </sheetData>
  <mergeCells count="8">
    <mergeCell ref="A1:J1"/>
    <mergeCell ref="A2:A4"/>
    <mergeCell ref="B2:D2"/>
    <mergeCell ref="E2:G2"/>
    <mergeCell ref="H2:J2"/>
    <mergeCell ref="C3:D3"/>
    <mergeCell ref="F3:G3"/>
    <mergeCell ref="I3:J3"/>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68"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P42"/>
  <sheetViews>
    <sheetView showGridLines="0" zoomScaleNormal="100" workbookViewId="0">
      <selection activeCell="S14" sqref="S14"/>
    </sheetView>
  </sheetViews>
  <sheetFormatPr defaultColWidth="9" defaultRowHeight="15.75"/>
  <cols>
    <col min="1" max="1" width="25.5" style="107" customWidth="1"/>
    <col min="2" max="16" width="9.625" style="107" customWidth="1"/>
    <col min="17" max="16384" width="9" style="107"/>
  </cols>
  <sheetData>
    <row r="1" spans="1:16" s="116" customFormat="1" ht="30.6" customHeight="1">
      <c r="A1" s="920" t="s">
        <v>1012</v>
      </c>
      <c r="B1" s="920"/>
      <c r="C1" s="920"/>
      <c r="D1" s="920"/>
      <c r="E1" s="920"/>
      <c r="F1" s="920"/>
      <c r="G1" s="920"/>
      <c r="H1" s="920"/>
      <c r="I1" s="920"/>
      <c r="J1" s="920"/>
      <c r="K1" s="920"/>
      <c r="L1" s="920"/>
      <c r="M1" s="920"/>
      <c r="N1" s="920"/>
      <c r="O1" s="920"/>
      <c r="P1" s="920"/>
    </row>
    <row r="2" spans="1:16" ht="23.45" customHeight="1">
      <c r="A2" s="921"/>
      <c r="B2" s="904" t="s">
        <v>1134</v>
      </c>
      <c r="C2" s="904"/>
      <c r="D2" s="904"/>
      <c r="E2" s="904" t="s">
        <v>235</v>
      </c>
      <c r="F2" s="904"/>
      <c r="G2" s="904"/>
      <c r="H2" s="904" t="s">
        <v>236</v>
      </c>
      <c r="I2" s="904"/>
      <c r="J2" s="904"/>
      <c r="K2" s="904" t="s">
        <v>237</v>
      </c>
      <c r="L2" s="904"/>
      <c r="M2" s="904"/>
      <c r="N2" s="904" t="s">
        <v>1091</v>
      </c>
      <c r="O2" s="904"/>
      <c r="P2" s="904"/>
    </row>
    <row r="3" spans="1:16" ht="23.45" customHeight="1">
      <c r="A3" s="922"/>
      <c r="B3" s="686" t="s">
        <v>562</v>
      </c>
      <c r="C3" s="892" t="s">
        <v>923</v>
      </c>
      <c r="D3" s="892"/>
      <c r="E3" s="686" t="s">
        <v>924</v>
      </c>
      <c r="F3" s="892" t="s">
        <v>923</v>
      </c>
      <c r="G3" s="892"/>
      <c r="H3" s="686" t="s">
        <v>925</v>
      </c>
      <c r="I3" s="892" t="s">
        <v>800</v>
      </c>
      <c r="J3" s="892"/>
      <c r="K3" s="686" t="s">
        <v>926</v>
      </c>
      <c r="L3" s="892" t="s">
        <v>927</v>
      </c>
      <c r="M3" s="892"/>
      <c r="N3" s="686" t="s">
        <v>562</v>
      </c>
      <c r="O3" s="892" t="s">
        <v>928</v>
      </c>
      <c r="P3" s="892"/>
    </row>
    <row r="4" spans="1:16" ht="23.45" customHeight="1">
      <c r="A4" s="922"/>
      <c r="B4" s="91" t="s">
        <v>929</v>
      </c>
      <c r="C4" s="24" t="s">
        <v>930</v>
      </c>
      <c r="D4" s="24" t="s">
        <v>931</v>
      </c>
      <c r="E4" s="91" t="s">
        <v>932</v>
      </c>
      <c r="F4" s="24" t="s">
        <v>933</v>
      </c>
      <c r="G4" s="24" t="s">
        <v>934</v>
      </c>
      <c r="H4" s="91" t="s">
        <v>932</v>
      </c>
      <c r="I4" s="24" t="s">
        <v>325</v>
      </c>
      <c r="J4" s="24" t="s">
        <v>31</v>
      </c>
      <c r="K4" s="91" t="s">
        <v>801</v>
      </c>
      <c r="L4" s="24" t="s">
        <v>325</v>
      </c>
      <c r="M4" s="24" t="s">
        <v>31</v>
      </c>
      <c r="N4" s="91" t="s">
        <v>801</v>
      </c>
      <c r="O4" s="24" t="s">
        <v>930</v>
      </c>
      <c r="P4" s="24" t="s">
        <v>31</v>
      </c>
    </row>
    <row r="5" spans="1:16" ht="22.35" customHeight="1">
      <c r="A5" s="117" t="s">
        <v>98</v>
      </c>
      <c r="B5" s="118">
        <v>439438</v>
      </c>
      <c r="C5" s="118">
        <v>167704</v>
      </c>
      <c r="D5" s="759">
        <f>C5/B5*100</f>
        <v>38.163290384536616</v>
      </c>
      <c r="E5" s="118">
        <v>446200</v>
      </c>
      <c r="F5" s="118">
        <v>178476</v>
      </c>
      <c r="G5" s="759">
        <f>F5/E5*100</f>
        <v>39.999103541013</v>
      </c>
      <c r="H5" s="118">
        <v>450757</v>
      </c>
      <c r="I5" s="118">
        <v>190381</v>
      </c>
      <c r="J5" s="759">
        <f>I5/H5*100</f>
        <v>42.235838822247906</v>
      </c>
      <c r="K5" s="118">
        <v>491814</v>
      </c>
      <c r="L5" s="118">
        <v>211596</v>
      </c>
      <c r="M5" s="759">
        <f>L5/K5*100</f>
        <v>43.023582085910526</v>
      </c>
      <c r="N5" s="120">
        <v>481569</v>
      </c>
      <c r="O5" s="120">
        <v>223696</v>
      </c>
      <c r="P5" s="759">
        <f>O5/N5*100</f>
        <v>46.451495009022594</v>
      </c>
    </row>
    <row r="6" spans="1:16" s="123" customFormat="1" ht="22.35" customHeight="1">
      <c r="A6" s="729" t="s">
        <v>870</v>
      </c>
      <c r="B6" s="118">
        <v>3381</v>
      </c>
      <c r="C6" s="118">
        <v>2351</v>
      </c>
      <c r="D6" s="119">
        <f t="shared" ref="D6:D38" si="0">C6/B6*100</f>
        <v>69.53564034309376</v>
      </c>
      <c r="E6" s="118">
        <v>3147</v>
      </c>
      <c r="F6" s="118">
        <v>2158</v>
      </c>
      <c r="G6" s="119">
        <f t="shared" ref="G6:G38" si="1">F6/E6*100</f>
        <v>68.573244359707658</v>
      </c>
      <c r="H6" s="118">
        <v>3219</v>
      </c>
      <c r="I6" s="118">
        <v>2284</v>
      </c>
      <c r="J6" s="119">
        <f t="shared" ref="J6:J38" si="2">I6/H6*100</f>
        <v>70.953712333022679</v>
      </c>
      <c r="K6" s="118">
        <v>2979</v>
      </c>
      <c r="L6" s="118">
        <v>2590</v>
      </c>
      <c r="M6" s="119">
        <f t="shared" ref="M6:M38" si="3">L6/K6*100</f>
        <v>86.941926821080898</v>
      </c>
      <c r="N6" s="121">
        <v>724</v>
      </c>
      <c r="O6" s="121">
        <v>648</v>
      </c>
      <c r="P6" s="119">
        <f t="shared" ref="P6:P38" si="4">O6/N6*100</f>
        <v>89.502762430939228</v>
      </c>
    </row>
    <row r="7" spans="1:16" ht="22.35" customHeight="1">
      <c r="A7" s="729" t="s">
        <v>798</v>
      </c>
      <c r="B7" s="118">
        <v>689</v>
      </c>
      <c r="C7" s="118">
        <v>597</v>
      </c>
      <c r="D7" s="119">
        <f t="shared" si="0"/>
        <v>86.647314949201743</v>
      </c>
      <c r="E7" s="118">
        <v>646</v>
      </c>
      <c r="F7" s="118">
        <v>576</v>
      </c>
      <c r="G7" s="119">
        <f t="shared" si="1"/>
        <v>89.164086687306494</v>
      </c>
      <c r="H7" s="118">
        <v>581</v>
      </c>
      <c r="I7" s="118">
        <v>501</v>
      </c>
      <c r="J7" s="119">
        <f t="shared" si="2"/>
        <v>86.230636833046475</v>
      </c>
      <c r="K7" s="118">
        <v>601</v>
      </c>
      <c r="L7" s="118">
        <v>516</v>
      </c>
      <c r="M7" s="119">
        <f t="shared" si="3"/>
        <v>85.856905158069878</v>
      </c>
      <c r="N7" s="121">
        <v>538</v>
      </c>
      <c r="O7" s="121">
        <v>459</v>
      </c>
      <c r="P7" s="119">
        <f t="shared" si="4"/>
        <v>85.315985130111528</v>
      </c>
    </row>
    <row r="8" spans="1:16" ht="22.35" customHeight="1">
      <c r="A8" s="729" t="s">
        <v>813</v>
      </c>
      <c r="B8" s="118">
        <v>6101</v>
      </c>
      <c r="C8" s="118">
        <v>4696</v>
      </c>
      <c r="D8" s="119">
        <f t="shared" si="0"/>
        <v>76.970988362563517</v>
      </c>
      <c r="E8" s="118">
        <v>5699</v>
      </c>
      <c r="F8" s="118">
        <v>4497</v>
      </c>
      <c r="G8" s="119">
        <f t="shared" si="1"/>
        <v>78.908580452710993</v>
      </c>
      <c r="H8" s="118">
        <v>5933</v>
      </c>
      <c r="I8" s="118">
        <v>4784</v>
      </c>
      <c r="J8" s="119">
        <f t="shared" si="2"/>
        <v>80.633743468734195</v>
      </c>
      <c r="K8" s="118">
        <v>5790</v>
      </c>
      <c r="L8" s="118">
        <v>4744</v>
      </c>
      <c r="M8" s="119">
        <f t="shared" si="3"/>
        <v>81.934369602763397</v>
      </c>
      <c r="N8" s="121">
        <v>4951</v>
      </c>
      <c r="O8" s="121">
        <v>4071</v>
      </c>
      <c r="P8" s="119">
        <f t="shared" si="4"/>
        <v>82.22581296707736</v>
      </c>
    </row>
    <row r="9" spans="1:16" ht="22.35" customHeight="1">
      <c r="A9" s="729" t="s">
        <v>333</v>
      </c>
      <c r="B9" s="118">
        <v>5569</v>
      </c>
      <c r="C9" s="118">
        <v>3900</v>
      </c>
      <c r="D9" s="119">
        <f t="shared" si="0"/>
        <v>70.030526126773211</v>
      </c>
      <c r="E9" s="118">
        <v>4996</v>
      </c>
      <c r="F9" s="118">
        <v>3699</v>
      </c>
      <c r="G9" s="119">
        <f t="shared" si="1"/>
        <v>74.039231385108081</v>
      </c>
      <c r="H9" s="118">
        <v>5104</v>
      </c>
      <c r="I9" s="118">
        <v>3816</v>
      </c>
      <c r="J9" s="119">
        <f t="shared" si="2"/>
        <v>74.76489028213166</v>
      </c>
      <c r="K9" s="118">
        <v>6791</v>
      </c>
      <c r="L9" s="118">
        <v>5199</v>
      </c>
      <c r="M9" s="119">
        <f t="shared" si="3"/>
        <v>76.557208069503758</v>
      </c>
      <c r="N9" s="121">
        <v>5092</v>
      </c>
      <c r="O9" s="121">
        <v>3940</v>
      </c>
      <c r="P9" s="119">
        <f t="shared" si="4"/>
        <v>77.376276512175963</v>
      </c>
    </row>
    <row r="10" spans="1:16" ht="22.35" customHeight="1">
      <c r="A10" s="729" t="s">
        <v>1076</v>
      </c>
      <c r="B10" s="118">
        <v>385</v>
      </c>
      <c r="C10" s="118">
        <v>302</v>
      </c>
      <c r="D10" s="119">
        <f t="shared" si="0"/>
        <v>78.441558441558442</v>
      </c>
      <c r="E10" s="118">
        <v>310</v>
      </c>
      <c r="F10" s="118">
        <v>244</v>
      </c>
      <c r="G10" s="119">
        <f t="shared" si="1"/>
        <v>78.709677419354847</v>
      </c>
      <c r="H10" s="118">
        <v>340</v>
      </c>
      <c r="I10" s="118">
        <v>232</v>
      </c>
      <c r="J10" s="119">
        <f t="shared" si="2"/>
        <v>68.235294117647058</v>
      </c>
      <c r="K10" s="118">
        <v>429</v>
      </c>
      <c r="L10" s="118">
        <v>299</v>
      </c>
      <c r="M10" s="119">
        <f t="shared" si="3"/>
        <v>69.696969696969703</v>
      </c>
      <c r="N10" s="121">
        <v>319</v>
      </c>
      <c r="O10" s="121">
        <v>237</v>
      </c>
      <c r="P10" s="119">
        <f t="shared" si="4"/>
        <v>74.294670846394979</v>
      </c>
    </row>
    <row r="11" spans="1:16" ht="22.35" customHeight="1">
      <c r="A11" s="729" t="s">
        <v>871</v>
      </c>
      <c r="B11" s="118">
        <v>15353</v>
      </c>
      <c r="C11" s="118">
        <v>10914</v>
      </c>
      <c r="D11" s="119">
        <f t="shared" si="0"/>
        <v>71.087083957532727</v>
      </c>
      <c r="E11" s="118">
        <v>17442</v>
      </c>
      <c r="F11" s="118">
        <v>12593</v>
      </c>
      <c r="G11" s="119">
        <f t="shared" si="1"/>
        <v>72.199289072354091</v>
      </c>
      <c r="H11" s="118">
        <v>18535</v>
      </c>
      <c r="I11" s="118">
        <v>13425</v>
      </c>
      <c r="J11" s="119">
        <f t="shared" si="2"/>
        <v>72.43053682222822</v>
      </c>
      <c r="K11" s="118">
        <v>21774</v>
      </c>
      <c r="L11" s="118">
        <v>15760</v>
      </c>
      <c r="M11" s="119">
        <f t="shared" si="3"/>
        <v>72.379902636171579</v>
      </c>
      <c r="N11" s="121">
        <v>21431</v>
      </c>
      <c r="O11" s="121">
        <v>15536</v>
      </c>
      <c r="P11" s="119">
        <f t="shared" si="4"/>
        <v>72.493117446689368</v>
      </c>
    </row>
    <row r="12" spans="1:16" ht="22.35" customHeight="1">
      <c r="A12" s="731" t="s">
        <v>1074</v>
      </c>
      <c r="B12" s="118">
        <v>200</v>
      </c>
      <c r="C12" s="118">
        <v>119</v>
      </c>
      <c r="D12" s="119">
        <f t="shared" si="0"/>
        <v>59.5</v>
      </c>
      <c r="E12" s="118">
        <v>325</v>
      </c>
      <c r="F12" s="118">
        <v>173</v>
      </c>
      <c r="G12" s="119">
        <f t="shared" si="1"/>
        <v>53.230769230769226</v>
      </c>
      <c r="H12" s="118">
        <v>226</v>
      </c>
      <c r="I12" s="118">
        <v>119</v>
      </c>
      <c r="J12" s="119">
        <f t="shared" si="2"/>
        <v>52.654867256637175</v>
      </c>
      <c r="K12" s="118">
        <v>318</v>
      </c>
      <c r="L12" s="118">
        <v>167</v>
      </c>
      <c r="M12" s="119">
        <f t="shared" si="3"/>
        <v>52.515723270440247</v>
      </c>
      <c r="N12" s="121">
        <v>597</v>
      </c>
      <c r="O12" s="121">
        <v>429</v>
      </c>
      <c r="P12" s="119">
        <f t="shared" si="4"/>
        <v>71.859296482412063</v>
      </c>
    </row>
    <row r="13" spans="1:16" ht="22.35" customHeight="1">
      <c r="A13" s="729" t="s">
        <v>398</v>
      </c>
      <c r="B13" s="118">
        <v>18803</v>
      </c>
      <c r="C13" s="118">
        <v>11927</v>
      </c>
      <c r="D13" s="119">
        <f t="shared" si="0"/>
        <v>63.431367334999734</v>
      </c>
      <c r="E13" s="118">
        <v>19605</v>
      </c>
      <c r="F13" s="118">
        <v>12903</v>
      </c>
      <c r="G13" s="119">
        <f t="shared" si="1"/>
        <v>65.814843152257069</v>
      </c>
      <c r="H13" s="118">
        <v>21263</v>
      </c>
      <c r="I13" s="118">
        <v>14488</v>
      </c>
      <c r="J13" s="119">
        <f t="shared" si="2"/>
        <v>68.137139632225001</v>
      </c>
      <c r="K13" s="118">
        <v>22981</v>
      </c>
      <c r="L13" s="118">
        <v>15873</v>
      </c>
      <c r="M13" s="119">
        <f t="shared" si="3"/>
        <v>69.070101388103211</v>
      </c>
      <c r="N13" s="121">
        <v>26000</v>
      </c>
      <c r="O13" s="121">
        <v>18564</v>
      </c>
      <c r="P13" s="119">
        <f t="shared" si="4"/>
        <v>71.399999999999991</v>
      </c>
    </row>
    <row r="14" spans="1:16" ht="22.35" customHeight="1">
      <c r="A14" s="729" t="s">
        <v>777</v>
      </c>
      <c r="B14" s="118">
        <v>1208</v>
      </c>
      <c r="C14" s="118">
        <v>793</v>
      </c>
      <c r="D14" s="119">
        <f t="shared" si="0"/>
        <v>65.645695364238406</v>
      </c>
      <c r="E14" s="118">
        <v>1306</v>
      </c>
      <c r="F14" s="118">
        <v>885</v>
      </c>
      <c r="G14" s="119">
        <f t="shared" si="1"/>
        <v>67.764165390505354</v>
      </c>
      <c r="H14" s="118">
        <v>1588</v>
      </c>
      <c r="I14" s="118">
        <v>1055</v>
      </c>
      <c r="J14" s="119">
        <f t="shared" si="2"/>
        <v>66.435768261964739</v>
      </c>
      <c r="K14" s="118">
        <v>1690</v>
      </c>
      <c r="L14" s="118">
        <v>1097</v>
      </c>
      <c r="M14" s="119">
        <f t="shared" si="3"/>
        <v>64.911242603550306</v>
      </c>
      <c r="N14" s="121">
        <v>1964</v>
      </c>
      <c r="O14" s="121">
        <v>1326</v>
      </c>
      <c r="P14" s="119">
        <f t="shared" si="4"/>
        <v>67.515274949083505</v>
      </c>
    </row>
    <row r="15" spans="1:16" ht="22.35" customHeight="1">
      <c r="A15" s="729" t="s">
        <v>782</v>
      </c>
      <c r="B15" s="718">
        <v>975</v>
      </c>
      <c r="C15" s="718">
        <v>583</v>
      </c>
      <c r="D15" s="119">
        <f t="shared" si="0"/>
        <v>59.794871794871796</v>
      </c>
      <c r="E15" s="718">
        <v>1058</v>
      </c>
      <c r="F15" s="718">
        <v>647</v>
      </c>
      <c r="G15" s="119">
        <f t="shared" si="1"/>
        <v>61.153119092627591</v>
      </c>
      <c r="H15" s="718">
        <v>1232</v>
      </c>
      <c r="I15" s="718">
        <v>754</v>
      </c>
      <c r="J15" s="119">
        <f t="shared" si="2"/>
        <v>61.201298701298704</v>
      </c>
      <c r="K15" s="718">
        <v>1800</v>
      </c>
      <c r="L15" s="718">
        <v>1112</v>
      </c>
      <c r="M15" s="119">
        <f t="shared" si="3"/>
        <v>61.777777777777779</v>
      </c>
      <c r="N15" s="122">
        <v>1925</v>
      </c>
      <c r="O15" s="122">
        <v>1247</v>
      </c>
      <c r="P15" s="119">
        <f t="shared" si="4"/>
        <v>64.779220779220779</v>
      </c>
    </row>
    <row r="16" spans="1:16" ht="22.35" customHeight="1">
      <c r="A16" s="729" t="s">
        <v>332</v>
      </c>
      <c r="B16" s="118">
        <v>16927</v>
      </c>
      <c r="C16" s="118">
        <v>9972</v>
      </c>
      <c r="D16" s="119">
        <f t="shared" si="0"/>
        <v>58.911797719619543</v>
      </c>
      <c r="E16" s="118">
        <v>17329</v>
      </c>
      <c r="F16" s="118">
        <v>10639</v>
      </c>
      <c r="G16" s="119">
        <f t="shared" si="1"/>
        <v>61.394194702521787</v>
      </c>
      <c r="H16" s="118">
        <v>17668</v>
      </c>
      <c r="I16" s="118">
        <v>10989</v>
      </c>
      <c r="J16" s="119">
        <f t="shared" si="2"/>
        <v>62.197192664704545</v>
      </c>
      <c r="K16" s="118">
        <v>18666</v>
      </c>
      <c r="L16" s="118">
        <v>11761</v>
      </c>
      <c r="M16" s="119">
        <f t="shared" si="3"/>
        <v>63.007607414550513</v>
      </c>
      <c r="N16" s="121">
        <v>18068</v>
      </c>
      <c r="O16" s="121">
        <v>11573</v>
      </c>
      <c r="P16" s="119">
        <f t="shared" si="4"/>
        <v>64.052468452512727</v>
      </c>
    </row>
    <row r="17" spans="1:16" ht="22.35" customHeight="1">
      <c r="A17" s="729" t="s">
        <v>1092</v>
      </c>
      <c r="B17" s="118">
        <v>88</v>
      </c>
      <c r="C17" s="118">
        <v>26</v>
      </c>
      <c r="D17" s="119">
        <f t="shared" si="0"/>
        <v>29.545454545454547</v>
      </c>
      <c r="E17" s="118">
        <v>42</v>
      </c>
      <c r="F17" s="118">
        <v>22</v>
      </c>
      <c r="G17" s="119">
        <f t="shared" si="1"/>
        <v>52.380952380952387</v>
      </c>
      <c r="H17" s="118">
        <v>32</v>
      </c>
      <c r="I17" s="118">
        <v>19</v>
      </c>
      <c r="J17" s="119">
        <f t="shared" si="2"/>
        <v>59.375</v>
      </c>
      <c r="K17" s="118">
        <v>72</v>
      </c>
      <c r="L17" s="118">
        <v>40</v>
      </c>
      <c r="M17" s="119">
        <f t="shared" si="3"/>
        <v>55.555555555555557</v>
      </c>
      <c r="N17" s="121">
        <v>39</v>
      </c>
      <c r="O17" s="121">
        <v>24</v>
      </c>
      <c r="P17" s="119">
        <f t="shared" si="4"/>
        <v>61.53846153846154</v>
      </c>
    </row>
    <row r="18" spans="1:16" ht="22.35" customHeight="1">
      <c r="A18" s="730" t="s">
        <v>1086</v>
      </c>
      <c r="B18" s="118">
        <v>132</v>
      </c>
      <c r="C18" s="118">
        <v>99</v>
      </c>
      <c r="D18" s="119">
        <f t="shared" si="0"/>
        <v>75</v>
      </c>
      <c r="E18" s="118">
        <v>107</v>
      </c>
      <c r="F18" s="118">
        <v>77</v>
      </c>
      <c r="G18" s="119">
        <f t="shared" si="1"/>
        <v>71.962616822429908</v>
      </c>
      <c r="H18" s="118">
        <v>124</v>
      </c>
      <c r="I18" s="118">
        <v>96</v>
      </c>
      <c r="J18" s="119">
        <f t="shared" si="2"/>
        <v>77.41935483870968</v>
      </c>
      <c r="K18" s="118">
        <v>154</v>
      </c>
      <c r="L18" s="118">
        <v>114</v>
      </c>
      <c r="M18" s="119">
        <f t="shared" si="3"/>
        <v>74.025974025974023</v>
      </c>
      <c r="N18" s="121">
        <v>116</v>
      </c>
      <c r="O18" s="121">
        <v>71</v>
      </c>
      <c r="P18" s="119">
        <f t="shared" si="4"/>
        <v>61.206896551724135</v>
      </c>
    </row>
    <row r="19" spans="1:16" ht="22.35" customHeight="1">
      <c r="A19" s="729" t="s">
        <v>872</v>
      </c>
      <c r="B19" s="118">
        <v>10118</v>
      </c>
      <c r="C19" s="118">
        <v>6198</v>
      </c>
      <c r="D19" s="119">
        <f t="shared" si="0"/>
        <v>61.257165447716943</v>
      </c>
      <c r="E19" s="118">
        <v>10788</v>
      </c>
      <c r="F19" s="118">
        <v>6603</v>
      </c>
      <c r="G19" s="119">
        <f t="shared" si="1"/>
        <v>61.206896551724135</v>
      </c>
      <c r="H19" s="118">
        <v>11779</v>
      </c>
      <c r="I19" s="118">
        <v>7155</v>
      </c>
      <c r="J19" s="119">
        <f t="shared" si="2"/>
        <v>60.743696408863237</v>
      </c>
      <c r="K19" s="118">
        <v>12456</v>
      </c>
      <c r="L19" s="118">
        <v>7688</v>
      </c>
      <c r="M19" s="119">
        <f t="shared" si="3"/>
        <v>61.721258831085422</v>
      </c>
      <c r="N19" s="121">
        <v>12755</v>
      </c>
      <c r="O19" s="121">
        <v>7743</v>
      </c>
      <c r="P19" s="119">
        <f t="shared" si="4"/>
        <v>60.705605644845164</v>
      </c>
    </row>
    <row r="20" spans="1:16" ht="22.35" customHeight="1">
      <c r="A20" s="729" t="s">
        <v>1072</v>
      </c>
      <c r="B20" s="118">
        <v>2683</v>
      </c>
      <c r="C20" s="118">
        <v>1371</v>
      </c>
      <c r="D20" s="119">
        <f t="shared" si="0"/>
        <v>51.099515467759971</v>
      </c>
      <c r="E20" s="118">
        <v>2637</v>
      </c>
      <c r="F20" s="118">
        <v>1338</v>
      </c>
      <c r="G20" s="119">
        <f t="shared" si="1"/>
        <v>50.739476678043225</v>
      </c>
      <c r="H20" s="118">
        <v>2611</v>
      </c>
      <c r="I20" s="118">
        <v>1380</v>
      </c>
      <c r="J20" s="119">
        <f t="shared" si="2"/>
        <v>52.853312906932217</v>
      </c>
      <c r="K20" s="118">
        <v>2962</v>
      </c>
      <c r="L20" s="118">
        <v>1481</v>
      </c>
      <c r="M20" s="119">
        <f t="shared" si="3"/>
        <v>50</v>
      </c>
      <c r="N20" s="121">
        <v>2915</v>
      </c>
      <c r="O20" s="121">
        <v>1656</v>
      </c>
      <c r="P20" s="119">
        <f t="shared" si="4"/>
        <v>56.809605488850764</v>
      </c>
    </row>
    <row r="21" spans="1:16" ht="22.35" customHeight="1">
      <c r="A21" s="729" t="s">
        <v>779</v>
      </c>
      <c r="B21" s="118">
        <v>771</v>
      </c>
      <c r="C21" s="118">
        <v>636</v>
      </c>
      <c r="D21" s="119">
        <f t="shared" si="0"/>
        <v>82.490272373540847</v>
      </c>
      <c r="E21" s="118">
        <v>920</v>
      </c>
      <c r="F21" s="118">
        <v>798</v>
      </c>
      <c r="G21" s="119">
        <f t="shared" si="1"/>
        <v>86.739130434782609</v>
      </c>
      <c r="H21" s="118">
        <v>1016</v>
      </c>
      <c r="I21" s="118">
        <v>828</v>
      </c>
      <c r="J21" s="119">
        <f t="shared" si="2"/>
        <v>81.496062992125985</v>
      </c>
      <c r="K21" s="118">
        <v>4347</v>
      </c>
      <c r="L21" s="118">
        <v>3122</v>
      </c>
      <c r="M21" s="119">
        <f t="shared" si="3"/>
        <v>71.81964573268921</v>
      </c>
      <c r="N21" s="121">
        <v>7860</v>
      </c>
      <c r="O21" s="121">
        <v>4464</v>
      </c>
      <c r="P21" s="119">
        <f t="shared" si="4"/>
        <v>56.793893129770993</v>
      </c>
    </row>
    <row r="22" spans="1:16" s="123" customFormat="1" ht="22.35" customHeight="1">
      <c r="A22" s="729" t="s">
        <v>1088</v>
      </c>
      <c r="B22" s="118">
        <v>116</v>
      </c>
      <c r="C22" s="118">
        <v>48</v>
      </c>
      <c r="D22" s="119">
        <f t="shared" si="0"/>
        <v>41.379310344827587</v>
      </c>
      <c r="E22" s="118">
        <v>101</v>
      </c>
      <c r="F22" s="118">
        <v>58</v>
      </c>
      <c r="G22" s="119">
        <f t="shared" si="1"/>
        <v>57.42574257425742</v>
      </c>
      <c r="H22" s="118">
        <v>68</v>
      </c>
      <c r="I22" s="118">
        <v>42</v>
      </c>
      <c r="J22" s="119">
        <f t="shared" si="2"/>
        <v>61.764705882352942</v>
      </c>
      <c r="K22" s="118">
        <v>57</v>
      </c>
      <c r="L22" s="118">
        <v>36</v>
      </c>
      <c r="M22" s="119">
        <f t="shared" si="3"/>
        <v>63.157894736842103</v>
      </c>
      <c r="N22" s="121">
        <v>85</v>
      </c>
      <c r="O22" s="121">
        <v>46</v>
      </c>
      <c r="P22" s="119">
        <f t="shared" si="4"/>
        <v>54.117647058823529</v>
      </c>
    </row>
    <row r="23" spans="1:16" s="123" customFormat="1" ht="22.35" customHeight="1">
      <c r="A23" s="729" t="s">
        <v>331</v>
      </c>
      <c r="B23" s="118">
        <v>17520</v>
      </c>
      <c r="C23" s="118">
        <v>9142</v>
      </c>
      <c r="D23" s="119">
        <f t="shared" si="0"/>
        <v>52.180365296803657</v>
      </c>
      <c r="E23" s="118">
        <v>16162</v>
      </c>
      <c r="F23" s="118">
        <v>8076</v>
      </c>
      <c r="G23" s="119">
        <f t="shared" si="1"/>
        <v>49.969063234748177</v>
      </c>
      <c r="H23" s="118">
        <v>15487</v>
      </c>
      <c r="I23" s="118">
        <v>8167</v>
      </c>
      <c r="J23" s="119">
        <f t="shared" si="2"/>
        <v>52.734551559372377</v>
      </c>
      <c r="K23" s="118">
        <v>16542</v>
      </c>
      <c r="L23" s="118">
        <v>8412</v>
      </c>
      <c r="M23" s="119">
        <f t="shared" si="3"/>
        <v>50.85237577076532</v>
      </c>
      <c r="N23" s="122">
        <v>16122</v>
      </c>
      <c r="O23" s="122">
        <v>8398</v>
      </c>
      <c r="P23" s="119">
        <f t="shared" si="4"/>
        <v>52.090311375759832</v>
      </c>
    </row>
    <row r="24" spans="1:16" ht="22.35" customHeight="1">
      <c r="A24" s="730" t="s">
        <v>1075</v>
      </c>
      <c r="B24" s="118">
        <v>1290</v>
      </c>
      <c r="C24" s="118">
        <v>550</v>
      </c>
      <c r="D24" s="119">
        <f t="shared" si="0"/>
        <v>42.63565891472868</v>
      </c>
      <c r="E24" s="118">
        <v>1053</v>
      </c>
      <c r="F24" s="118">
        <v>495</v>
      </c>
      <c r="G24" s="119">
        <f t="shared" si="1"/>
        <v>47.008547008547005</v>
      </c>
      <c r="H24" s="118">
        <v>854</v>
      </c>
      <c r="I24" s="118">
        <v>374</v>
      </c>
      <c r="J24" s="119">
        <f t="shared" si="2"/>
        <v>43.793911007025763</v>
      </c>
      <c r="K24" s="118">
        <v>785</v>
      </c>
      <c r="L24" s="118">
        <v>422</v>
      </c>
      <c r="M24" s="119">
        <f t="shared" si="3"/>
        <v>53.757961783439491</v>
      </c>
      <c r="N24" s="121">
        <v>560</v>
      </c>
      <c r="O24" s="121">
        <v>282</v>
      </c>
      <c r="P24" s="119">
        <f t="shared" si="4"/>
        <v>50.357142857142854</v>
      </c>
    </row>
    <row r="25" spans="1:16" ht="22.35" customHeight="1">
      <c r="A25" s="729" t="s">
        <v>1071</v>
      </c>
      <c r="B25" s="118">
        <v>4612</v>
      </c>
      <c r="C25" s="118">
        <v>2052</v>
      </c>
      <c r="D25" s="119">
        <f t="shared" si="0"/>
        <v>44.492627927146572</v>
      </c>
      <c r="E25" s="118">
        <v>4250</v>
      </c>
      <c r="F25" s="118">
        <v>1891</v>
      </c>
      <c r="G25" s="119">
        <f t="shared" si="1"/>
        <v>44.494117647058822</v>
      </c>
      <c r="H25" s="118">
        <v>4525</v>
      </c>
      <c r="I25" s="118">
        <v>2130</v>
      </c>
      <c r="J25" s="119">
        <f t="shared" si="2"/>
        <v>47.071823204419886</v>
      </c>
      <c r="K25" s="118">
        <v>4813</v>
      </c>
      <c r="L25" s="118">
        <v>2420</v>
      </c>
      <c r="M25" s="119">
        <f t="shared" si="3"/>
        <v>50.280490338666119</v>
      </c>
      <c r="N25" s="121">
        <v>4682</v>
      </c>
      <c r="O25" s="121">
        <v>2303</v>
      </c>
      <c r="P25" s="119">
        <f t="shared" si="4"/>
        <v>49.188381033746268</v>
      </c>
    </row>
    <row r="26" spans="1:16" ht="22.35" customHeight="1">
      <c r="A26" s="729" t="s">
        <v>329</v>
      </c>
      <c r="B26" s="118">
        <v>83803</v>
      </c>
      <c r="C26" s="118">
        <v>35146</v>
      </c>
      <c r="D26" s="119">
        <f t="shared" si="0"/>
        <v>41.938832738684773</v>
      </c>
      <c r="E26" s="118">
        <v>91124</v>
      </c>
      <c r="F26" s="118">
        <v>39465</v>
      </c>
      <c r="G26" s="119">
        <f t="shared" si="1"/>
        <v>43.3091172468285</v>
      </c>
      <c r="H26" s="118">
        <v>87657</v>
      </c>
      <c r="I26" s="118">
        <v>40614</v>
      </c>
      <c r="J26" s="119">
        <f t="shared" si="2"/>
        <v>46.332865601149933</v>
      </c>
      <c r="K26" s="118">
        <v>115537</v>
      </c>
      <c r="L26" s="118">
        <v>50873</v>
      </c>
      <c r="M26" s="119">
        <f t="shared" si="3"/>
        <v>44.031782026536952</v>
      </c>
      <c r="N26" s="121">
        <v>129739</v>
      </c>
      <c r="O26" s="121">
        <v>63131</v>
      </c>
      <c r="P26" s="119">
        <f t="shared" si="4"/>
        <v>48.660002004023461</v>
      </c>
    </row>
    <row r="27" spans="1:16" ht="22.35" customHeight="1">
      <c r="A27" s="729" t="s">
        <v>396</v>
      </c>
      <c r="B27" s="118">
        <v>75847</v>
      </c>
      <c r="C27" s="118">
        <v>35887</v>
      </c>
      <c r="D27" s="119">
        <f t="shared" si="0"/>
        <v>47.314989386528147</v>
      </c>
      <c r="E27" s="118">
        <v>78096</v>
      </c>
      <c r="F27" s="118">
        <v>37600</v>
      </c>
      <c r="G27" s="119">
        <f t="shared" si="1"/>
        <v>48.145871747592707</v>
      </c>
      <c r="H27" s="118">
        <v>84988</v>
      </c>
      <c r="I27" s="118">
        <v>40791</v>
      </c>
      <c r="J27" s="119">
        <f t="shared" si="2"/>
        <v>47.996187697086647</v>
      </c>
      <c r="K27" s="118">
        <v>89749</v>
      </c>
      <c r="L27" s="118">
        <v>42848</v>
      </c>
      <c r="M27" s="119">
        <f t="shared" si="3"/>
        <v>47.74203612296516</v>
      </c>
      <c r="N27" s="121">
        <v>90312</v>
      </c>
      <c r="O27" s="121">
        <v>43886</v>
      </c>
      <c r="P27" s="119">
        <f t="shared" si="4"/>
        <v>48.59376384090708</v>
      </c>
    </row>
    <row r="28" spans="1:16" ht="22.35" customHeight="1">
      <c r="A28" s="729" t="s">
        <v>989</v>
      </c>
      <c r="B28" s="118">
        <v>3277</v>
      </c>
      <c r="C28" s="118">
        <v>1115</v>
      </c>
      <c r="D28" s="119">
        <f t="shared" si="0"/>
        <v>34.025022886786694</v>
      </c>
      <c r="E28" s="118">
        <v>3122</v>
      </c>
      <c r="F28" s="118">
        <v>1324</v>
      </c>
      <c r="G28" s="119">
        <f t="shared" si="1"/>
        <v>42.408712363869313</v>
      </c>
      <c r="H28" s="118">
        <v>2846</v>
      </c>
      <c r="I28" s="118">
        <v>1250</v>
      </c>
      <c r="J28" s="119">
        <f t="shared" si="2"/>
        <v>43.921293042867184</v>
      </c>
      <c r="K28" s="118">
        <v>2616</v>
      </c>
      <c r="L28" s="118">
        <v>1066</v>
      </c>
      <c r="M28" s="119">
        <f t="shared" si="3"/>
        <v>40.74923547400612</v>
      </c>
      <c r="N28" s="121">
        <v>2278</v>
      </c>
      <c r="O28" s="121">
        <v>1049</v>
      </c>
      <c r="P28" s="119">
        <f t="shared" si="4"/>
        <v>46.049165935030729</v>
      </c>
    </row>
    <row r="29" spans="1:16" ht="22.35" customHeight="1">
      <c r="A29" s="729" t="s">
        <v>339</v>
      </c>
      <c r="B29" s="118">
        <v>1269</v>
      </c>
      <c r="C29" s="118">
        <v>520</v>
      </c>
      <c r="D29" s="119">
        <f t="shared" si="0"/>
        <v>40.977147360126082</v>
      </c>
      <c r="E29" s="118">
        <v>1109</v>
      </c>
      <c r="F29" s="118">
        <v>448</v>
      </c>
      <c r="G29" s="119">
        <f t="shared" si="1"/>
        <v>40.396753832281334</v>
      </c>
      <c r="H29" s="118">
        <v>1087</v>
      </c>
      <c r="I29" s="118">
        <v>515</v>
      </c>
      <c r="J29" s="119">
        <f t="shared" si="2"/>
        <v>47.378104875804965</v>
      </c>
      <c r="K29" s="118">
        <v>1031</v>
      </c>
      <c r="L29" s="118">
        <v>431</v>
      </c>
      <c r="M29" s="119">
        <f t="shared" si="3"/>
        <v>41.804073714839959</v>
      </c>
      <c r="N29" s="121">
        <v>1001</v>
      </c>
      <c r="O29" s="121">
        <v>422</v>
      </c>
      <c r="P29" s="119">
        <f t="shared" si="4"/>
        <v>42.157842157842154</v>
      </c>
    </row>
    <row r="30" spans="1:16" ht="22.35" customHeight="1">
      <c r="A30" s="729" t="s">
        <v>990</v>
      </c>
      <c r="B30" s="118">
        <v>13120</v>
      </c>
      <c r="C30" s="118">
        <v>3538</v>
      </c>
      <c r="D30" s="119">
        <f t="shared" si="0"/>
        <v>26.966463414634145</v>
      </c>
      <c r="E30" s="118">
        <v>12347</v>
      </c>
      <c r="F30" s="118">
        <v>3892</v>
      </c>
      <c r="G30" s="119">
        <f t="shared" si="1"/>
        <v>31.521827164493398</v>
      </c>
      <c r="H30" s="118">
        <v>11817</v>
      </c>
      <c r="I30" s="118">
        <v>4813</v>
      </c>
      <c r="J30" s="119">
        <f t="shared" si="2"/>
        <v>40.729457561140734</v>
      </c>
      <c r="K30" s="118">
        <v>12988</v>
      </c>
      <c r="L30" s="118">
        <v>4862</v>
      </c>
      <c r="M30" s="119">
        <f t="shared" si="3"/>
        <v>37.434554973821989</v>
      </c>
      <c r="N30" s="121">
        <v>8575</v>
      </c>
      <c r="O30" s="121">
        <v>3499</v>
      </c>
      <c r="P30" s="119">
        <f t="shared" si="4"/>
        <v>40.804664723032069</v>
      </c>
    </row>
    <row r="31" spans="1:16" ht="22.35" customHeight="1">
      <c r="A31" s="729" t="s">
        <v>342</v>
      </c>
      <c r="B31" s="118">
        <v>48313</v>
      </c>
      <c r="C31" s="118">
        <v>14649</v>
      </c>
      <c r="D31" s="119">
        <f t="shared" si="0"/>
        <v>30.321031606399934</v>
      </c>
      <c r="E31" s="118">
        <v>48168</v>
      </c>
      <c r="F31" s="118">
        <v>14757</v>
      </c>
      <c r="G31" s="119">
        <f t="shared" si="1"/>
        <v>30.636522172396614</v>
      </c>
      <c r="H31" s="118">
        <v>49860</v>
      </c>
      <c r="I31" s="118">
        <v>15759</v>
      </c>
      <c r="J31" s="119">
        <f t="shared" si="2"/>
        <v>31.606498194945846</v>
      </c>
      <c r="K31" s="118">
        <v>52704</v>
      </c>
      <c r="L31" s="118">
        <v>17318</v>
      </c>
      <c r="M31" s="119">
        <f t="shared" si="3"/>
        <v>32.858986035215544</v>
      </c>
      <c r="N31" s="121">
        <v>51277</v>
      </c>
      <c r="O31" s="121">
        <v>17627</v>
      </c>
      <c r="P31" s="119">
        <f t="shared" si="4"/>
        <v>34.376036039549895</v>
      </c>
    </row>
    <row r="32" spans="1:16" ht="22.35" customHeight="1">
      <c r="A32" s="731" t="s">
        <v>399</v>
      </c>
      <c r="B32" s="118">
        <v>7567</v>
      </c>
      <c r="C32" s="118">
        <v>2911</v>
      </c>
      <c r="D32" s="119">
        <f t="shared" si="0"/>
        <v>38.469670939606182</v>
      </c>
      <c r="E32" s="118">
        <v>6970</v>
      </c>
      <c r="F32" s="118">
        <v>2601</v>
      </c>
      <c r="G32" s="119">
        <f t="shared" si="1"/>
        <v>37.31707317073171</v>
      </c>
      <c r="H32" s="118">
        <v>6927</v>
      </c>
      <c r="I32" s="118">
        <v>2482</v>
      </c>
      <c r="J32" s="119">
        <f t="shared" si="2"/>
        <v>35.830806987151725</v>
      </c>
      <c r="K32" s="118">
        <v>6990</v>
      </c>
      <c r="L32" s="118">
        <v>2362</v>
      </c>
      <c r="M32" s="119">
        <f t="shared" si="3"/>
        <v>33.791130185979974</v>
      </c>
      <c r="N32" s="122">
        <v>6820</v>
      </c>
      <c r="O32" s="122">
        <v>2201</v>
      </c>
      <c r="P32" s="119">
        <f t="shared" si="4"/>
        <v>32.272727272727273</v>
      </c>
    </row>
    <row r="33" spans="1:16" ht="22.35" customHeight="1">
      <c r="A33" s="731" t="s">
        <v>781</v>
      </c>
      <c r="B33" s="118">
        <v>79</v>
      </c>
      <c r="C33" s="118">
        <v>56</v>
      </c>
      <c r="D33" s="119">
        <f t="shared" si="0"/>
        <v>70.886075949367083</v>
      </c>
      <c r="E33" s="118">
        <v>3847</v>
      </c>
      <c r="F33" s="118">
        <v>2197</v>
      </c>
      <c r="G33" s="119">
        <f t="shared" si="1"/>
        <v>57.109435924096694</v>
      </c>
      <c r="H33" s="118">
        <v>5292</v>
      </c>
      <c r="I33" s="118">
        <v>2833</v>
      </c>
      <c r="J33" s="119">
        <f t="shared" si="2"/>
        <v>53.533635676492821</v>
      </c>
      <c r="K33" s="118">
        <v>629</v>
      </c>
      <c r="L33" s="118">
        <v>350</v>
      </c>
      <c r="M33" s="119">
        <f t="shared" si="3"/>
        <v>55.643879173290934</v>
      </c>
      <c r="N33" s="122">
        <v>29</v>
      </c>
      <c r="O33" s="122">
        <v>9</v>
      </c>
      <c r="P33" s="119">
        <f t="shared" si="4"/>
        <v>31.03448275862069</v>
      </c>
    </row>
    <row r="34" spans="1:16" ht="22.35" customHeight="1">
      <c r="A34" s="731" t="s">
        <v>1073</v>
      </c>
      <c r="B34" s="118">
        <v>1723</v>
      </c>
      <c r="C34" s="118">
        <v>453</v>
      </c>
      <c r="D34" s="119">
        <f t="shared" si="0"/>
        <v>26.291352292513061</v>
      </c>
      <c r="E34" s="118">
        <v>1382</v>
      </c>
      <c r="F34" s="118">
        <v>468</v>
      </c>
      <c r="G34" s="119">
        <f t="shared" si="1"/>
        <v>33.863965267727927</v>
      </c>
      <c r="H34" s="118">
        <v>1367</v>
      </c>
      <c r="I34" s="118">
        <v>388</v>
      </c>
      <c r="J34" s="119">
        <f t="shared" si="2"/>
        <v>28.383321141185075</v>
      </c>
      <c r="K34" s="118">
        <v>1594</v>
      </c>
      <c r="L34" s="118">
        <v>456</v>
      </c>
      <c r="M34" s="119">
        <f t="shared" si="3"/>
        <v>28.60727728983689</v>
      </c>
      <c r="N34" s="122">
        <v>1225</v>
      </c>
      <c r="O34" s="122">
        <v>376</v>
      </c>
      <c r="P34" s="119">
        <f t="shared" si="4"/>
        <v>30.69387755102041</v>
      </c>
    </row>
    <row r="35" spans="1:16" ht="22.35" customHeight="1">
      <c r="A35" s="731" t="s">
        <v>1085</v>
      </c>
      <c r="B35" s="118">
        <v>88</v>
      </c>
      <c r="C35" s="118">
        <v>20</v>
      </c>
      <c r="D35" s="119">
        <f t="shared" si="0"/>
        <v>22.727272727272727</v>
      </c>
      <c r="E35" s="118">
        <v>68</v>
      </c>
      <c r="F35" s="118">
        <v>31</v>
      </c>
      <c r="G35" s="119">
        <f t="shared" si="1"/>
        <v>45.588235294117645</v>
      </c>
      <c r="H35" s="118">
        <v>42</v>
      </c>
      <c r="I35" s="118">
        <v>12</v>
      </c>
      <c r="J35" s="119">
        <f t="shared" si="2"/>
        <v>28.571428571428569</v>
      </c>
      <c r="K35" s="118">
        <v>68</v>
      </c>
      <c r="L35" s="118">
        <v>17</v>
      </c>
      <c r="M35" s="119">
        <f t="shared" si="3"/>
        <v>25</v>
      </c>
      <c r="N35" s="122">
        <v>48</v>
      </c>
      <c r="O35" s="122">
        <v>13</v>
      </c>
      <c r="P35" s="119">
        <f t="shared" si="4"/>
        <v>27.083333333333332</v>
      </c>
    </row>
    <row r="36" spans="1:16" ht="22.35" customHeight="1">
      <c r="A36" s="731" t="s">
        <v>775</v>
      </c>
      <c r="B36" s="118">
        <v>349</v>
      </c>
      <c r="C36" s="118">
        <v>74</v>
      </c>
      <c r="D36" s="119">
        <f t="shared" si="0"/>
        <v>21.203438395415471</v>
      </c>
      <c r="E36" s="118">
        <v>391</v>
      </c>
      <c r="F36" s="118">
        <v>82</v>
      </c>
      <c r="G36" s="119">
        <f t="shared" si="1"/>
        <v>20.971867007672635</v>
      </c>
      <c r="H36" s="118">
        <v>446</v>
      </c>
      <c r="I36" s="118">
        <v>102</v>
      </c>
      <c r="J36" s="119">
        <f t="shared" si="2"/>
        <v>22.869955156950674</v>
      </c>
      <c r="K36" s="118">
        <v>470</v>
      </c>
      <c r="L36" s="118">
        <v>112</v>
      </c>
      <c r="M36" s="119">
        <f t="shared" si="3"/>
        <v>23.829787234042556</v>
      </c>
      <c r="N36" s="122">
        <v>412</v>
      </c>
      <c r="O36" s="122">
        <v>111</v>
      </c>
      <c r="P36" s="119">
        <f t="shared" si="4"/>
        <v>26.941747572815533</v>
      </c>
    </row>
    <row r="37" spans="1:16" ht="22.35" customHeight="1">
      <c r="A37" s="731" t="s">
        <v>811</v>
      </c>
      <c r="B37" s="118">
        <v>2645</v>
      </c>
      <c r="C37" s="118">
        <v>403</v>
      </c>
      <c r="D37" s="119">
        <f t="shared" si="0"/>
        <v>15.236294896030245</v>
      </c>
      <c r="E37" s="118">
        <v>2565</v>
      </c>
      <c r="F37" s="118">
        <v>445</v>
      </c>
      <c r="G37" s="119">
        <f t="shared" si="1"/>
        <v>17.348927875243664</v>
      </c>
      <c r="H37" s="118">
        <v>2523</v>
      </c>
      <c r="I37" s="118">
        <v>455</v>
      </c>
      <c r="J37" s="119">
        <f t="shared" si="2"/>
        <v>18.034086405073324</v>
      </c>
      <c r="K37" s="118">
        <v>2723</v>
      </c>
      <c r="L37" s="118">
        <v>574</v>
      </c>
      <c r="M37" s="119">
        <f t="shared" si="3"/>
        <v>21.079691516709513</v>
      </c>
      <c r="N37" s="122">
        <v>2263</v>
      </c>
      <c r="O37" s="122">
        <v>559</v>
      </c>
      <c r="P37" s="119">
        <f t="shared" si="4"/>
        <v>24.701723376049493</v>
      </c>
    </row>
    <row r="38" spans="1:16" ht="22.35" customHeight="1">
      <c r="A38" s="731" t="s">
        <v>395</v>
      </c>
      <c r="B38" s="118">
        <v>94422</v>
      </c>
      <c r="C38" s="118">
        <v>6646</v>
      </c>
      <c r="D38" s="119">
        <f t="shared" si="0"/>
        <v>7.0386138823579252</v>
      </c>
      <c r="E38" s="118">
        <v>89071</v>
      </c>
      <c r="F38" s="118">
        <v>6788</v>
      </c>
      <c r="G38" s="119">
        <f t="shared" si="1"/>
        <v>7.6208867083562541</v>
      </c>
      <c r="H38" s="118">
        <v>83711</v>
      </c>
      <c r="I38" s="118">
        <v>7721</v>
      </c>
      <c r="J38" s="119">
        <f t="shared" si="2"/>
        <v>9.2233995532247857</v>
      </c>
      <c r="K38" s="118">
        <v>78702</v>
      </c>
      <c r="L38" s="118">
        <v>7469</v>
      </c>
      <c r="M38" s="119">
        <f t="shared" si="3"/>
        <v>9.4902289649564189</v>
      </c>
      <c r="N38" s="122">
        <v>60838</v>
      </c>
      <c r="O38" s="122">
        <v>7787</v>
      </c>
      <c r="P38" s="119">
        <f t="shared" si="4"/>
        <v>12.799566060685756</v>
      </c>
    </row>
    <row r="39" spans="1:16" ht="22.35" customHeight="1">
      <c r="A39" s="124" t="s">
        <v>22</v>
      </c>
      <c r="B39" s="125">
        <f>B5-SUM(B6:B38)</f>
        <v>15</v>
      </c>
      <c r="C39" s="125">
        <f>C5-SUM(C6:C38)</f>
        <v>10</v>
      </c>
      <c r="D39" s="126">
        <f>C39/B39*100</f>
        <v>66.666666666666657</v>
      </c>
      <c r="E39" s="125">
        <f>E5-SUM(E6:E38)</f>
        <v>17</v>
      </c>
      <c r="F39" s="125">
        <f>F5-SUM(F6:F38)</f>
        <v>6</v>
      </c>
      <c r="G39" s="126">
        <f>F39/E39*100</f>
        <v>35.294117647058826</v>
      </c>
      <c r="H39" s="125">
        <f>H5-SUM(H6:H38)</f>
        <v>9</v>
      </c>
      <c r="I39" s="125">
        <f>I5-SUM(I6:I38)</f>
        <v>8</v>
      </c>
      <c r="J39" s="126">
        <f>I39/H39*100</f>
        <v>88.888888888888886</v>
      </c>
      <c r="K39" s="125">
        <f>K5-SUM(K6:K38)</f>
        <v>6</v>
      </c>
      <c r="L39" s="125">
        <f>L5-SUM(L6:L38)</f>
        <v>5</v>
      </c>
      <c r="M39" s="126">
        <f>L39/K39*100</f>
        <v>83.333333333333343</v>
      </c>
      <c r="N39" s="125">
        <f>N5-SUM(N6:N38)</f>
        <v>9</v>
      </c>
      <c r="O39" s="125">
        <f>O5-SUM(O6:O38)</f>
        <v>9</v>
      </c>
      <c r="P39" s="126">
        <f>O39/N39*100</f>
        <v>100</v>
      </c>
    </row>
    <row r="40" spans="1:16" s="113" customFormat="1" ht="14.25">
      <c r="A40" s="127" t="s">
        <v>529</v>
      </c>
      <c r="O40" s="128"/>
    </row>
    <row r="41" spans="1:16">
      <c r="A41" s="129" t="s">
        <v>935</v>
      </c>
    </row>
    <row r="42" spans="1:16" ht="16.5" customHeight="1">
      <c r="C42" s="130"/>
      <c r="I42" s="130"/>
      <c r="L42" s="130"/>
      <c r="O42" s="130"/>
    </row>
  </sheetData>
  <sortState ref="A6:P32">
    <sortCondition ref="A6:A32"/>
  </sortState>
  <mergeCells count="12">
    <mergeCell ref="L3:M3"/>
    <mergeCell ref="O3:P3"/>
    <mergeCell ref="A1:P1"/>
    <mergeCell ref="A2:A4"/>
    <mergeCell ref="B2:D2"/>
    <mergeCell ref="E2:G2"/>
    <mergeCell ref="H2:J2"/>
    <mergeCell ref="K2:M2"/>
    <mergeCell ref="N2:P2"/>
    <mergeCell ref="C3:D3"/>
    <mergeCell ref="F3:G3"/>
    <mergeCell ref="I3:J3"/>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50" orientation="landscape" r:id="rId1"/>
  <headerFooter differentOddEven="1" scaleWithDoc="0">
    <oddHeader>&amp;L&amp;"Times New Roman,標準"&amp;8 107&amp;"標楷體,標準"年犯罪狀況及其分析</oddHeader>
    <evenHeader>&amp;R&amp;"標楷體,標準"&amp;8第二篇　犯罪之處理</even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Q53"/>
  <sheetViews>
    <sheetView showGridLines="0" zoomScaleNormal="100" workbookViewId="0">
      <selection activeCell="A23" sqref="A23"/>
    </sheetView>
  </sheetViews>
  <sheetFormatPr defaultColWidth="9" defaultRowHeight="15.75"/>
  <cols>
    <col min="1" max="1" width="33.5" style="107" customWidth="1"/>
    <col min="2" max="16" width="9.625" style="107" customWidth="1"/>
    <col min="17" max="16384" width="9" style="107"/>
  </cols>
  <sheetData>
    <row r="1" spans="1:16" s="116" customFormat="1" ht="30.6" customHeight="1">
      <c r="A1" s="920" t="s">
        <v>799</v>
      </c>
      <c r="B1" s="920"/>
      <c r="C1" s="920"/>
      <c r="D1" s="920"/>
      <c r="E1" s="920"/>
      <c r="F1" s="920"/>
      <c r="G1" s="920"/>
      <c r="H1" s="920"/>
      <c r="I1" s="920"/>
      <c r="J1" s="920"/>
      <c r="K1" s="920"/>
      <c r="L1" s="920"/>
      <c r="M1" s="920"/>
      <c r="N1" s="920"/>
      <c r="O1" s="920"/>
      <c r="P1" s="920"/>
    </row>
    <row r="2" spans="1:16" ht="23.45" customHeight="1">
      <c r="A2" s="921"/>
      <c r="B2" s="904" t="s">
        <v>1135</v>
      </c>
      <c r="C2" s="904"/>
      <c r="D2" s="904"/>
      <c r="E2" s="904" t="s">
        <v>235</v>
      </c>
      <c r="F2" s="904"/>
      <c r="G2" s="904"/>
      <c r="H2" s="904" t="s">
        <v>236</v>
      </c>
      <c r="I2" s="904"/>
      <c r="J2" s="904"/>
      <c r="K2" s="904" t="s">
        <v>237</v>
      </c>
      <c r="L2" s="904"/>
      <c r="M2" s="904"/>
      <c r="N2" s="904" t="s">
        <v>1091</v>
      </c>
      <c r="O2" s="904"/>
      <c r="P2" s="904"/>
    </row>
    <row r="3" spans="1:16" ht="23.45" customHeight="1">
      <c r="A3" s="922"/>
      <c r="B3" s="686" t="s">
        <v>894</v>
      </c>
      <c r="C3" s="892" t="s">
        <v>936</v>
      </c>
      <c r="D3" s="892"/>
      <c r="E3" s="686" t="s">
        <v>562</v>
      </c>
      <c r="F3" s="892" t="s">
        <v>937</v>
      </c>
      <c r="G3" s="892"/>
      <c r="H3" s="686" t="s">
        <v>562</v>
      </c>
      <c r="I3" s="892" t="s">
        <v>937</v>
      </c>
      <c r="J3" s="892"/>
      <c r="K3" s="686" t="s">
        <v>562</v>
      </c>
      <c r="L3" s="892" t="s">
        <v>936</v>
      </c>
      <c r="M3" s="892"/>
      <c r="N3" s="686" t="s">
        <v>562</v>
      </c>
      <c r="O3" s="892" t="s">
        <v>936</v>
      </c>
      <c r="P3" s="892"/>
    </row>
    <row r="4" spans="1:16" ht="23.45" customHeight="1">
      <c r="A4" s="922"/>
      <c r="B4" s="91" t="s">
        <v>801</v>
      </c>
      <c r="C4" s="24" t="s">
        <v>938</v>
      </c>
      <c r="D4" s="24" t="s">
        <v>939</v>
      </c>
      <c r="E4" s="91" t="s">
        <v>940</v>
      </c>
      <c r="F4" s="24" t="s">
        <v>938</v>
      </c>
      <c r="G4" s="24" t="s">
        <v>939</v>
      </c>
      <c r="H4" s="91" t="s">
        <v>940</v>
      </c>
      <c r="I4" s="24" t="s">
        <v>938</v>
      </c>
      <c r="J4" s="24" t="s">
        <v>31</v>
      </c>
      <c r="K4" s="91" t="s">
        <v>801</v>
      </c>
      <c r="L4" s="24" t="s">
        <v>325</v>
      </c>
      <c r="M4" s="24" t="s">
        <v>939</v>
      </c>
      <c r="N4" s="91" t="s">
        <v>941</v>
      </c>
      <c r="O4" s="24" t="s">
        <v>942</v>
      </c>
      <c r="P4" s="24" t="s">
        <v>943</v>
      </c>
    </row>
    <row r="5" spans="1:16" ht="19.5" customHeight="1">
      <c r="A5" s="117" t="s">
        <v>104</v>
      </c>
      <c r="B5" s="760">
        <v>144912</v>
      </c>
      <c r="C5" s="760">
        <v>39332</v>
      </c>
      <c r="D5" s="761">
        <f>IFERROR(C5/B5*100,"-")</f>
        <v>27.141989621287404</v>
      </c>
      <c r="E5" s="760">
        <v>148120</v>
      </c>
      <c r="F5" s="760">
        <v>36796</v>
      </c>
      <c r="G5" s="761">
        <f>IFERROR(F5/E5*100,"-")</f>
        <v>24.84201998379692</v>
      </c>
      <c r="H5" s="760">
        <v>140547</v>
      </c>
      <c r="I5" s="760">
        <v>35406</v>
      </c>
      <c r="J5" s="761">
        <f>IFERROR(I5/H5*100,"-")</f>
        <v>25.191572925782836</v>
      </c>
      <c r="K5" s="760">
        <v>127320</v>
      </c>
      <c r="L5" s="760">
        <v>36006</v>
      </c>
      <c r="M5" s="761">
        <f>IFERROR(L5/K5*100,"-")</f>
        <v>28.279924599434498</v>
      </c>
      <c r="N5" s="120">
        <v>146566</v>
      </c>
      <c r="O5" s="120">
        <v>51958</v>
      </c>
      <c r="P5" s="761">
        <f>IFERROR(O5/N5*100,"-")</f>
        <v>35.450240847126892</v>
      </c>
    </row>
    <row r="6" spans="1:16" s="123" customFormat="1" ht="19.5" customHeight="1">
      <c r="A6" s="733" t="s">
        <v>802</v>
      </c>
      <c r="B6" s="762">
        <v>1</v>
      </c>
      <c r="C6" s="762">
        <v>0</v>
      </c>
      <c r="D6" s="763">
        <f t="shared" ref="D6:D49" si="0">IFERROR(C6/B6*100,"-")</f>
        <v>0</v>
      </c>
      <c r="E6" s="762">
        <v>7</v>
      </c>
      <c r="F6" s="762">
        <v>0</v>
      </c>
      <c r="G6" s="763">
        <f t="shared" ref="G6:G49" si="1">IFERROR(F6/E6*100,"-")</f>
        <v>0</v>
      </c>
      <c r="H6" s="762">
        <v>19</v>
      </c>
      <c r="I6" s="762">
        <v>6</v>
      </c>
      <c r="J6" s="763">
        <f t="shared" ref="J6:J49" si="2">IFERROR(I6/H6*100,"-")</f>
        <v>31.578947368421051</v>
      </c>
      <c r="K6" s="762">
        <v>104</v>
      </c>
      <c r="L6" s="762">
        <v>103</v>
      </c>
      <c r="M6" s="763">
        <f t="shared" ref="M6:M49" si="3">IFERROR(L6/K6*100,"-")</f>
        <v>99.038461538461547</v>
      </c>
      <c r="N6" s="122">
        <v>5</v>
      </c>
      <c r="O6" s="122">
        <v>5</v>
      </c>
      <c r="P6" s="763">
        <f t="shared" ref="P6:P49" si="4">IFERROR(O6/N6*100,"-")</f>
        <v>100</v>
      </c>
    </row>
    <row r="7" spans="1:16" s="123" customFormat="1" ht="19.5" customHeight="1">
      <c r="A7" s="733" t="s">
        <v>336</v>
      </c>
      <c r="B7" s="122">
        <v>96</v>
      </c>
      <c r="C7" s="122">
        <v>76</v>
      </c>
      <c r="D7" s="763">
        <f t="shared" si="0"/>
        <v>79.166666666666657</v>
      </c>
      <c r="E7" s="762">
        <v>74</v>
      </c>
      <c r="F7" s="762">
        <v>61</v>
      </c>
      <c r="G7" s="763">
        <f t="shared" si="1"/>
        <v>82.432432432432435</v>
      </c>
      <c r="H7" s="762">
        <v>104</v>
      </c>
      <c r="I7" s="762">
        <v>76</v>
      </c>
      <c r="J7" s="763">
        <f t="shared" si="2"/>
        <v>73.076923076923066</v>
      </c>
      <c r="K7" s="762">
        <v>70</v>
      </c>
      <c r="L7" s="762">
        <v>53</v>
      </c>
      <c r="M7" s="763">
        <f t="shared" si="3"/>
        <v>75.714285714285708</v>
      </c>
      <c r="N7" s="122">
        <v>61</v>
      </c>
      <c r="O7" s="122">
        <v>55</v>
      </c>
      <c r="P7" s="763">
        <f t="shared" si="4"/>
        <v>90.163934426229503</v>
      </c>
    </row>
    <row r="8" spans="1:16" s="123" customFormat="1" ht="19.5" customHeight="1">
      <c r="A8" s="733" t="s">
        <v>803</v>
      </c>
      <c r="B8" s="122">
        <v>2</v>
      </c>
      <c r="C8" s="122">
        <v>2</v>
      </c>
      <c r="D8" s="763">
        <f t="shared" si="0"/>
        <v>100</v>
      </c>
      <c r="E8" s="762">
        <v>0</v>
      </c>
      <c r="F8" s="762">
        <v>0</v>
      </c>
      <c r="G8" s="763" t="str">
        <f t="shared" si="1"/>
        <v>-</v>
      </c>
      <c r="H8" s="762">
        <v>30</v>
      </c>
      <c r="I8" s="762">
        <v>2</v>
      </c>
      <c r="J8" s="763">
        <f t="shared" si="2"/>
        <v>6.666666666666667</v>
      </c>
      <c r="K8" s="762">
        <v>321</v>
      </c>
      <c r="L8" s="762">
        <v>254</v>
      </c>
      <c r="M8" s="763">
        <f t="shared" si="3"/>
        <v>79.127725856697822</v>
      </c>
      <c r="N8" s="122">
        <v>10</v>
      </c>
      <c r="O8" s="122">
        <v>8</v>
      </c>
      <c r="P8" s="763">
        <f t="shared" si="4"/>
        <v>80</v>
      </c>
    </row>
    <row r="9" spans="1:16" s="123" customFormat="1" ht="19.5" customHeight="1">
      <c r="A9" s="42" t="s">
        <v>804</v>
      </c>
      <c r="B9" s="762">
        <v>288</v>
      </c>
      <c r="C9" s="762">
        <v>240</v>
      </c>
      <c r="D9" s="763">
        <f t="shared" si="0"/>
        <v>83.333333333333343</v>
      </c>
      <c r="E9" s="762">
        <v>176</v>
      </c>
      <c r="F9" s="762">
        <v>135</v>
      </c>
      <c r="G9" s="763">
        <f t="shared" si="1"/>
        <v>76.704545454545453</v>
      </c>
      <c r="H9" s="762">
        <v>159</v>
      </c>
      <c r="I9" s="122">
        <v>127</v>
      </c>
      <c r="J9" s="763">
        <f t="shared" si="2"/>
        <v>79.874213836477992</v>
      </c>
      <c r="K9" s="762">
        <v>124</v>
      </c>
      <c r="L9" s="762">
        <v>87</v>
      </c>
      <c r="M9" s="763">
        <f t="shared" si="3"/>
        <v>70.161290322580655</v>
      </c>
      <c r="N9" s="122">
        <v>65</v>
      </c>
      <c r="O9" s="122">
        <v>49</v>
      </c>
      <c r="P9" s="763">
        <f t="shared" si="4"/>
        <v>75.384615384615387</v>
      </c>
    </row>
    <row r="10" spans="1:16" s="123" customFormat="1" ht="19.5" customHeight="1">
      <c r="A10" s="733" t="s">
        <v>877</v>
      </c>
      <c r="B10" s="762">
        <v>111</v>
      </c>
      <c r="C10" s="762">
        <v>96</v>
      </c>
      <c r="D10" s="763">
        <f t="shared" si="0"/>
        <v>86.486486486486484</v>
      </c>
      <c r="E10" s="762">
        <v>1886</v>
      </c>
      <c r="F10" s="762">
        <v>631</v>
      </c>
      <c r="G10" s="763">
        <f t="shared" si="1"/>
        <v>33.457051961823964</v>
      </c>
      <c r="H10" s="762">
        <v>3309</v>
      </c>
      <c r="I10" s="762">
        <v>1828</v>
      </c>
      <c r="J10" s="763">
        <f t="shared" si="2"/>
        <v>55.243275914173459</v>
      </c>
      <c r="K10" s="762">
        <v>914</v>
      </c>
      <c r="L10" s="762">
        <v>759</v>
      </c>
      <c r="M10" s="763">
        <f t="shared" si="3"/>
        <v>83.041575492341352</v>
      </c>
      <c r="N10" s="122">
        <v>92</v>
      </c>
      <c r="O10" s="122">
        <v>69</v>
      </c>
      <c r="P10" s="763">
        <f t="shared" si="4"/>
        <v>75</v>
      </c>
    </row>
    <row r="11" spans="1:16" s="123" customFormat="1" ht="19.5" customHeight="1">
      <c r="A11" s="729" t="s">
        <v>1098</v>
      </c>
      <c r="B11" s="762">
        <v>75</v>
      </c>
      <c r="C11" s="762">
        <v>38</v>
      </c>
      <c r="D11" s="763">
        <f t="shared" si="0"/>
        <v>50.666666666666671</v>
      </c>
      <c r="E11" s="762">
        <v>113</v>
      </c>
      <c r="F11" s="762">
        <v>69</v>
      </c>
      <c r="G11" s="763">
        <f t="shared" si="1"/>
        <v>61.06194690265486</v>
      </c>
      <c r="H11" s="762">
        <v>135</v>
      </c>
      <c r="I11" s="762">
        <v>80</v>
      </c>
      <c r="J11" s="763">
        <f t="shared" si="2"/>
        <v>59.259259259259252</v>
      </c>
      <c r="K11" s="762">
        <v>98</v>
      </c>
      <c r="L11" s="762">
        <v>45</v>
      </c>
      <c r="M11" s="763">
        <f t="shared" si="3"/>
        <v>45.91836734693878</v>
      </c>
      <c r="N11" s="122">
        <v>146</v>
      </c>
      <c r="O11" s="122">
        <v>103</v>
      </c>
      <c r="P11" s="763">
        <f t="shared" si="4"/>
        <v>70.547945205479451</v>
      </c>
    </row>
    <row r="12" spans="1:16" s="123" customFormat="1" ht="19.5" customHeight="1">
      <c r="A12" s="729" t="s">
        <v>1066</v>
      </c>
      <c r="B12" s="762">
        <v>91</v>
      </c>
      <c r="C12" s="762">
        <v>37</v>
      </c>
      <c r="D12" s="763">
        <f t="shared" si="0"/>
        <v>40.659340659340657</v>
      </c>
      <c r="E12" s="762">
        <v>90</v>
      </c>
      <c r="F12" s="762">
        <v>33</v>
      </c>
      <c r="G12" s="763">
        <f t="shared" si="1"/>
        <v>36.666666666666664</v>
      </c>
      <c r="H12" s="762">
        <v>96</v>
      </c>
      <c r="I12" s="762">
        <v>46</v>
      </c>
      <c r="J12" s="763">
        <f t="shared" si="2"/>
        <v>47.916666666666671</v>
      </c>
      <c r="K12" s="762">
        <v>66</v>
      </c>
      <c r="L12" s="762">
        <v>29</v>
      </c>
      <c r="M12" s="763">
        <f t="shared" si="3"/>
        <v>43.939393939393938</v>
      </c>
      <c r="N12" s="122">
        <v>76</v>
      </c>
      <c r="O12" s="122">
        <v>51</v>
      </c>
      <c r="P12" s="763">
        <f t="shared" si="4"/>
        <v>67.10526315789474</v>
      </c>
    </row>
    <row r="13" spans="1:16" s="123" customFormat="1" ht="19.5" customHeight="1">
      <c r="A13" s="733" t="s">
        <v>879</v>
      </c>
      <c r="B13" s="762">
        <v>1006</v>
      </c>
      <c r="C13" s="762">
        <v>759</v>
      </c>
      <c r="D13" s="763">
        <f t="shared" si="0"/>
        <v>75.44731610337972</v>
      </c>
      <c r="E13" s="762">
        <v>1121</v>
      </c>
      <c r="F13" s="762">
        <v>807</v>
      </c>
      <c r="G13" s="763">
        <f t="shared" si="1"/>
        <v>71.989295272078508</v>
      </c>
      <c r="H13" s="762">
        <v>1160</v>
      </c>
      <c r="I13" s="762">
        <v>844</v>
      </c>
      <c r="J13" s="763">
        <f t="shared" si="2"/>
        <v>72.758620689655174</v>
      </c>
      <c r="K13" s="762">
        <v>1420</v>
      </c>
      <c r="L13" s="762">
        <v>1060</v>
      </c>
      <c r="M13" s="763">
        <f t="shared" si="3"/>
        <v>74.647887323943664</v>
      </c>
      <c r="N13" s="122">
        <v>1660</v>
      </c>
      <c r="O13" s="122">
        <v>1100</v>
      </c>
      <c r="P13" s="763">
        <f t="shared" si="4"/>
        <v>66.265060240963862</v>
      </c>
    </row>
    <row r="14" spans="1:16" s="123" customFormat="1" ht="19.5" customHeight="1">
      <c r="A14" s="729" t="s">
        <v>1068</v>
      </c>
      <c r="B14" s="762">
        <v>4913</v>
      </c>
      <c r="C14" s="762">
        <v>3509</v>
      </c>
      <c r="D14" s="763">
        <f t="shared" si="0"/>
        <v>71.422755953592514</v>
      </c>
      <c r="E14" s="762">
        <v>5345</v>
      </c>
      <c r="F14" s="762">
        <v>3774</v>
      </c>
      <c r="G14" s="763">
        <f t="shared" si="1"/>
        <v>70.608044901777362</v>
      </c>
      <c r="H14" s="762">
        <v>4896</v>
      </c>
      <c r="I14" s="762">
        <v>3445</v>
      </c>
      <c r="J14" s="763">
        <f t="shared" si="2"/>
        <v>70.363562091503269</v>
      </c>
      <c r="K14" s="762">
        <v>5137</v>
      </c>
      <c r="L14" s="762">
        <v>3511</v>
      </c>
      <c r="M14" s="763">
        <f t="shared" si="3"/>
        <v>68.347284407241588</v>
      </c>
      <c r="N14" s="122">
        <v>4408</v>
      </c>
      <c r="O14" s="122">
        <v>2845</v>
      </c>
      <c r="P14" s="763">
        <f t="shared" si="4"/>
        <v>64.541742286751358</v>
      </c>
    </row>
    <row r="15" spans="1:16" s="123" customFormat="1" ht="19.5" customHeight="1">
      <c r="A15" s="729" t="s">
        <v>795</v>
      </c>
      <c r="B15" s="762">
        <v>264</v>
      </c>
      <c r="C15" s="762">
        <v>180</v>
      </c>
      <c r="D15" s="763">
        <f t="shared" si="0"/>
        <v>68.181818181818173</v>
      </c>
      <c r="E15" s="762">
        <v>305</v>
      </c>
      <c r="F15" s="762">
        <v>189</v>
      </c>
      <c r="G15" s="763">
        <f t="shared" si="1"/>
        <v>61.967213114754095</v>
      </c>
      <c r="H15" s="762">
        <v>317</v>
      </c>
      <c r="I15" s="762">
        <v>205</v>
      </c>
      <c r="J15" s="763">
        <f t="shared" si="2"/>
        <v>64.66876971608832</v>
      </c>
      <c r="K15" s="762">
        <v>352</v>
      </c>
      <c r="L15" s="762">
        <v>234</v>
      </c>
      <c r="M15" s="763">
        <f t="shared" si="3"/>
        <v>66.477272727272734</v>
      </c>
      <c r="N15" s="122">
        <v>320</v>
      </c>
      <c r="O15" s="122">
        <v>199</v>
      </c>
      <c r="P15" s="763">
        <f t="shared" si="4"/>
        <v>62.187499999999993</v>
      </c>
    </row>
    <row r="16" spans="1:16" s="123" customFormat="1" ht="19.5" customHeight="1">
      <c r="A16" s="733" t="s">
        <v>794</v>
      </c>
      <c r="B16" s="762">
        <v>170</v>
      </c>
      <c r="C16" s="762">
        <v>64</v>
      </c>
      <c r="D16" s="763">
        <f t="shared" si="0"/>
        <v>37.647058823529413</v>
      </c>
      <c r="E16" s="762">
        <v>176</v>
      </c>
      <c r="F16" s="762">
        <v>70</v>
      </c>
      <c r="G16" s="763">
        <f t="shared" si="1"/>
        <v>39.772727272727273</v>
      </c>
      <c r="H16" s="762">
        <v>134</v>
      </c>
      <c r="I16" s="762">
        <v>46</v>
      </c>
      <c r="J16" s="763">
        <f t="shared" si="2"/>
        <v>34.328358208955223</v>
      </c>
      <c r="K16" s="762">
        <v>158</v>
      </c>
      <c r="L16" s="762">
        <v>79</v>
      </c>
      <c r="M16" s="763">
        <f t="shared" si="3"/>
        <v>50</v>
      </c>
      <c r="N16" s="122">
        <v>319</v>
      </c>
      <c r="O16" s="122">
        <v>194</v>
      </c>
      <c r="P16" s="763">
        <f t="shared" si="4"/>
        <v>60.81504702194357</v>
      </c>
    </row>
    <row r="17" spans="1:16" s="123" customFormat="1" ht="19.5" customHeight="1">
      <c r="A17" s="729" t="s">
        <v>1095</v>
      </c>
      <c r="B17" s="762">
        <v>43</v>
      </c>
      <c r="C17" s="762">
        <v>35</v>
      </c>
      <c r="D17" s="763">
        <f t="shared" si="0"/>
        <v>81.395348837209298</v>
      </c>
      <c r="E17" s="762">
        <v>41</v>
      </c>
      <c r="F17" s="762">
        <v>26</v>
      </c>
      <c r="G17" s="763">
        <f t="shared" si="1"/>
        <v>63.414634146341463</v>
      </c>
      <c r="H17" s="762">
        <v>50</v>
      </c>
      <c r="I17" s="762">
        <v>27</v>
      </c>
      <c r="J17" s="763">
        <f t="shared" si="2"/>
        <v>54</v>
      </c>
      <c r="K17" s="762">
        <v>41</v>
      </c>
      <c r="L17" s="762">
        <v>25</v>
      </c>
      <c r="M17" s="763">
        <f t="shared" si="3"/>
        <v>60.975609756097562</v>
      </c>
      <c r="N17" s="122">
        <v>34</v>
      </c>
      <c r="O17" s="122">
        <v>20</v>
      </c>
      <c r="P17" s="763">
        <f t="shared" si="4"/>
        <v>58.82352941176471</v>
      </c>
    </row>
    <row r="18" spans="1:16" s="123" customFormat="1" ht="19.5" customHeight="1">
      <c r="A18" s="42" t="s">
        <v>876</v>
      </c>
      <c r="B18" s="762">
        <v>553</v>
      </c>
      <c r="C18" s="762">
        <v>327</v>
      </c>
      <c r="D18" s="763">
        <f t="shared" si="0"/>
        <v>59.132007233273058</v>
      </c>
      <c r="E18" s="762">
        <v>581</v>
      </c>
      <c r="F18" s="762">
        <v>303</v>
      </c>
      <c r="G18" s="763">
        <f t="shared" si="1"/>
        <v>52.151462994836486</v>
      </c>
      <c r="H18" s="762">
        <v>570</v>
      </c>
      <c r="I18" s="762">
        <v>296</v>
      </c>
      <c r="J18" s="763">
        <f t="shared" si="2"/>
        <v>51.929824561403507</v>
      </c>
      <c r="K18" s="762">
        <v>643</v>
      </c>
      <c r="L18" s="762">
        <v>239</v>
      </c>
      <c r="M18" s="763">
        <f t="shared" si="3"/>
        <v>37.169517884914463</v>
      </c>
      <c r="N18" s="122">
        <v>523</v>
      </c>
      <c r="O18" s="122">
        <v>302</v>
      </c>
      <c r="P18" s="763">
        <f t="shared" si="4"/>
        <v>57.743785850860419</v>
      </c>
    </row>
    <row r="19" spans="1:16" s="123" customFormat="1" ht="19.5" customHeight="1">
      <c r="A19" s="729" t="s">
        <v>878</v>
      </c>
      <c r="B19" s="762">
        <v>1167</v>
      </c>
      <c r="C19" s="762">
        <v>614</v>
      </c>
      <c r="D19" s="763">
        <f t="shared" si="0"/>
        <v>52.613538988860334</v>
      </c>
      <c r="E19" s="762">
        <v>918</v>
      </c>
      <c r="F19" s="762">
        <v>516</v>
      </c>
      <c r="G19" s="763">
        <f t="shared" si="1"/>
        <v>56.209150326797385</v>
      </c>
      <c r="H19" s="762">
        <v>456</v>
      </c>
      <c r="I19" s="762">
        <v>248</v>
      </c>
      <c r="J19" s="763">
        <f t="shared" si="2"/>
        <v>54.385964912280706</v>
      </c>
      <c r="K19" s="762">
        <v>381</v>
      </c>
      <c r="L19" s="762">
        <v>210</v>
      </c>
      <c r="M19" s="763">
        <f t="shared" si="3"/>
        <v>55.118110236220474</v>
      </c>
      <c r="N19" s="122">
        <v>443</v>
      </c>
      <c r="O19" s="122">
        <v>228</v>
      </c>
      <c r="P19" s="763">
        <f t="shared" si="4"/>
        <v>51.467268623024829</v>
      </c>
    </row>
    <row r="20" spans="1:16" s="123" customFormat="1" ht="19.5" customHeight="1">
      <c r="A20" s="733" t="s">
        <v>791</v>
      </c>
      <c r="B20" s="122">
        <v>310</v>
      </c>
      <c r="C20" s="122">
        <v>85</v>
      </c>
      <c r="D20" s="763">
        <f t="shared" si="0"/>
        <v>27.419354838709676</v>
      </c>
      <c r="E20" s="762">
        <v>342</v>
      </c>
      <c r="F20" s="762">
        <v>119</v>
      </c>
      <c r="G20" s="763">
        <f t="shared" si="1"/>
        <v>34.795321637426902</v>
      </c>
      <c r="H20" s="762">
        <v>485</v>
      </c>
      <c r="I20" s="762">
        <v>159</v>
      </c>
      <c r="J20" s="763">
        <f t="shared" si="2"/>
        <v>32.783505154639172</v>
      </c>
      <c r="K20" s="762">
        <v>426</v>
      </c>
      <c r="L20" s="762">
        <v>198</v>
      </c>
      <c r="M20" s="763">
        <f t="shared" si="3"/>
        <v>46.478873239436616</v>
      </c>
      <c r="N20" s="122">
        <v>371</v>
      </c>
      <c r="O20" s="122">
        <v>186</v>
      </c>
      <c r="P20" s="763">
        <f t="shared" si="4"/>
        <v>50.134770889487868</v>
      </c>
    </row>
    <row r="21" spans="1:16" s="123" customFormat="1" ht="19.5" customHeight="1">
      <c r="A21" s="729" t="s">
        <v>344</v>
      </c>
      <c r="B21" s="762">
        <v>2821</v>
      </c>
      <c r="C21" s="762">
        <v>633</v>
      </c>
      <c r="D21" s="763">
        <f t="shared" si="0"/>
        <v>22.438851471109537</v>
      </c>
      <c r="E21" s="762">
        <v>2523</v>
      </c>
      <c r="F21" s="762">
        <v>712</v>
      </c>
      <c r="G21" s="763">
        <f t="shared" si="1"/>
        <v>28.220372572334522</v>
      </c>
      <c r="H21" s="762">
        <v>2116</v>
      </c>
      <c r="I21" s="762">
        <v>530</v>
      </c>
      <c r="J21" s="763">
        <f t="shared" si="2"/>
        <v>25.047258979206049</v>
      </c>
      <c r="K21" s="762">
        <v>3166</v>
      </c>
      <c r="L21" s="762">
        <v>774</v>
      </c>
      <c r="M21" s="763">
        <f t="shared" si="3"/>
        <v>24.447252053063803</v>
      </c>
      <c r="N21" s="122">
        <v>3634</v>
      </c>
      <c r="O21" s="122">
        <v>1724</v>
      </c>
      <c r="P21" s="763">
        <f t="shared" si="4"/>
        <v>47.440836543753441</v>
      </c>
    </row>
    <row r="22" spans="1:16" s="123" customFormat="1" ht="19.5" customHeight="1">
      <c r="A22" s="42" t="s">
        <v>789</v>
      </c>
      <c r="B22" s="762">
        <v>1977</v>
      </c>
      <c r="C22" s="762">
        <v>545</v>
      </c>
      <c r="D22" s="763">
        <f t="shared" si="0"/>
        <v>27.567020738492666</v>
      </c>
      <c r="E22" s="762">
        <v>2507</v>
      </c>
      <c r="F22" s="762">
        <v>518</v>
      </c>
      <c r="G22" s="763">
        <f t="shared" si="1"/>
        <v>20.66214599122457</v>
      </c>
      <c r="H22" s="762">
        <v>3159</v>
      </c>
      <c r="I22" s="762">
        <v>753</v>
      </c>
      <c r="J22" s="763">
        <f t="shared" si="2"/>
        <v>23.836657169990502</v>
      </c>
      <c r="K22" s="762">
        <v>4772</v>
      </c>
      <c r="L22" s="762">
        <v>1028</v>
      </c>
      <c r="M22" s="763">
        <f t="shared" si="3"/>
        <v>21.54233025984912</v>
      </c>
      <c r="N22" s="122">
        <v>3818</v>
      </c>
      <c r="O22" s="122">
        <v>1761</v>
      </c>
      <c r="P22" s="763">
        <f t="shared" si="4"/>
        <v>46.123624934520691</v>
      </c>
    </row>
    <row r="23" spans="1:16" s="123" customFormat="1" ht="19.5" customHeight="1">
      <c r="A23" s="729" t="s">
        <v>790</v>
      </c>
      <c r="B23" s="762">
        <v>106</v>
      </c>
      <c r="C23" s="762">
        <v>35</v>
      </c>
      <c r="D23" s="763">
        <f t="shared" si="0"/>
        <v>33.018867924528301</v>
      </c>
      <c r="E23" s="762">
        <v>115</v>
      </c>
      <c r="F23" s="762">
        <v>27</v>
      </c>
      <c r="G23" s="763">
        <f t="shared" si="1"/>
        <v>23.478260869565219</v>
      </c>
      <c r="H23" s="762">
        <v>77</v>
      </c>
      <c r="I23" s="762">
        <v>18</v>
      </c>
      <c r="J23" s="763">
        <f t="shared" si="2"/>
        <v>23.376623376623375</v>
      </c>
      <c r="K23" s="762">
        <v>62</v>
      </c>
      <c r="L23" s="762">
        <v>18</v>
      </c>
      <c r="M23" s="763">
        <f t="shared" si="3"/>
        <v>29.032258064516132</v>
      </c>
      <c r="N23" s="122">
        <v>35</v>
      </c>
      <c r="O23" s="122">
        <v>16</v>
      </c>
      <c r="P23" s="763">
        <f t="shared" si="4"/>
        <v>45.714285714285715</v>
      </c>
    </row>
    <row r="24" spans="1:16" s="123" customFormat="1" ht="19.5" customHeight="1">
      <c r="A24" s="733" t="s">
        <v>330</v>
      </c>
      <c r="B24" s="122">
        <v>877</v>
      </c>
      <c r="C24" s="122">
        <v>369</v>
      </c>
      <c r="D24" s="763">
        <f t="shared" si="0"/>
        <v>42.075256556442419</v>
      </c>
      <c r="E24" s="762">
        <v>917</v>
      </c>
      <c r="F24" s="762">
        <v>410</v>
      </c>
      <c r="G24" s="763">
        <f t="shared" si="1"/>
        <v>44.711014176663035</v>
      </c>
      <c r="H24" s="762">
        <v>666</v>
      </c>
      <c r="I24" s="762">
        <v>267</v>
      </c>
      <c r="J24" s="763">
        <f t="shared" si="2"/>
        <v>40.090090090090094</v>
      </c>
      <c r="K24" s="762">
        <v>915</v>
      </c>
      <c r="L24" s="762">
        <v>399</v>
      </c>
      <c r="M24" s="763">
        <f t="shared" si="3"/>
        <v>43.606557377049185</v>
      </c>
      <c r="N24" s="122">
        <v>781</v>
      </c>
      <c r="O24" s="122">
        <v>350</v>
      </c>
      <c r="P24" s="763">
        <f t="shared" si="4"/>
        <v>44.814340588988479</v>
      </c>
    </row>
    <row r="25" spans="1:16" s="123" customFormat="1" ht="19.5" customHeight="1">
      <c r="A25" s="733" t="s">
        <v>797</v>
      </c>
      <c r="B25" s="122">
        <v>1370</v>
      </c>
      <c r="C25" s="122">
        <v>489</v>
      </c>
      <c r="D25" s="763">
        <f t="shared" si="0"/>
        <v>35.693430656934304</v>
      </c>
      <c r="E25" s="762">
        <v>88</v>
      </c>
      <c r="F25" s="762">
        <v>39</v>
      </c>
      <c r="G25" s="763">
        <f t="shared" si="1"/>
        <v>44.31818181818182</v>
      </c>
      <c r="H25" s="762">
        <v>7</v>
      </c>
      <c r="I25" s="762">
        <v>3</v>
      </c>
      <c r="J25" s="763">
        <f t="shared" si="2"/>
        <v>42.857142857142854</v>
      </c>
      <c r="K25" s="762">
        <v>0</v>
      </c>
      <c r="L25" s="762">
        <v>0</v>
      </c>
      <c r="M25" s="763" t="str">
        <f t="shared" si="3"/>
        <v>-</v>
      </c>
      <c r="N25" s="122">
        <v>758</v>
      </c>
      <c r="O25" s="122">
        <v>337</v>
      </c>
      <c r="P25" s="763">
        <f t="shared" si="4"/>
        <v>44.459102902374667</v>
      </c>
    </row>
    <row r="26" spans="1:16" s="123" customFormat="1" ht="19.5" customHeight="1">
      <c r="A26" s="733" t="s">
        <v>793</v>
      </c>
      <c r="B26" s="122">
        <v>409</v>
      </c>
      <c r="C26" s="122">
        <v>182</v>
      </c>
      <c r="D26" s="763">
        <f t="shared" si="0"/>
        <v>44.498777506112468</v>
      </c>
      <c r="E26" s="762">
        <v>417</v>
      </c>
      <c r="F26" s="762">
        <v>155</v>
      </c>
      <c r="G26" s="763">
        <f t="shared" si="1"/>
        <v>37.170263788968825</v>
      </c>
      <c r="H26" s="762">
        <v>390</v>
      </c>
      <c r="I26" s="762">
        <v>150</v>
      </c>
      <c r="J26" s="763">
        <f t="shared" si="2"/>
        <v>38.461538461538467</v>
      </c>
      <c r="K26" s="762">
        <v>297</v>
      </c>
      <c r="L26" s="762">
        <v>137</v>
      </c>
      <c r="M26" s="763">
        <f t="shared" si="3"/>
        <v>46.127946127946132</v>
      </c>
      <c r="N26" s="122">
        <v>283</v>
      </c>
      <c r="O26" s="122">
        <v>125</v>
      </c>
      <c r="P26" s="763">
        <f t="shared" si="4"/>
        <v>44.169611307420489</v>
      </c>
    </row>
    <row r="27" spans="1:16" s="123" customFormat="1" ht="19.5" customHeight="1">
      <c r="A27" s="42" t="s">
        <v>873</v>
      </c>
      <c r="B27" s="762">
        <v>4203</v>
      </c>
      <c r="C27" s="762">
        <v>1465</v>
      </c>
      <c r="D27" s="763">
        <f t="shared" si="0"/>
        <v>34.856055198667619</v>
      </c>
      <c r="E27" s="762">
        <v>3918</v>
      </c>
      <c r="F27" s="762">
        <v>1388</v>
      </c>
      <c r="G27" s="763">
        <f t="shared" si="1"/>
        <v>35.426237876467589</v>
      </c>
      <c r="H27" s="762">
        <v>3997</v>
      </c>
      <c r="I27" s="762">
        <v>1469</v>
      </c>
      <c r="J27" s="763">
        <f t="shared" si="2"/>
        <v>36.752564423317494</v>
      </c>
      <c r="K27" s="762">
        <v>4600</v>
      </c>
      <c r="L27" s="762">
        <v>1843</v>
      </c>
      <c r="M27" s="763">
        <f t="shared" si="3"/>
        <v>40.065217391304344</v>
      </c>
      <c r="N27" s="122">
        <v>4795</v>
      </c>
      <c r="O27" s="122">
        <v>2056</v>
      </c>
      <c r="P27" s="763">
        <f t="shared" si="4"/>
        <v>42.877997914494266</v>
      </c>
    </row>
    <row r="28" spans="1:16" s="123" customFormat="1" ht="19.5" customHeight="1">
      <c r="A28" s="729" t="s">
        <v>787</v>
      </c>
      <c r="B28" s="762">
        <v>169</v>
      </c>
      <c r="C28" s="762">
        <v>63</v>
      </c>
      <c r="D28" s="763">
        <f t="shared" si="0"/>
        <v>37.278106508875744</v>
      </c>
      <c r="E28" s="762">
        <v>339</v>
      </c>
      <c r="F28" s="762">
        <v>133</v>
      </c>
      <c r="G28" s="763">
        <f t="shared" si="1"/>
        <v>39.233038348082594</v>
      </c>
      <c r="H28" s="762">
        <v>225</v>
      </c>
      <c r="I28" s="762">
        <v>62</v>
      </c>
      <c r="J28" s="763">
        <f t="shared" si="2"/>
        <v>27.555555555555557</v>
      </c>
      <c r="K28" s="762">
        <v>237</v>
      </c>
      <c r="L28" s="762">
        <v>83</v>
      </c>
      <c r="M28" s="763">
        <f t="shared" si="3"/>
        <v>35.021097046413502</v>
      </c>
      <c r="N28" s="122">
        <v>233</v>
      </c>
      <c r="O28" s="122">
        <v>95</v>
      </c>
      <c r="P28" s="763">
        <f t="shared" si="4"/>
        <v>40.772532188841204</v>
      </c>
    </row>
    <row r="29" spans="1:16" s="123" customFormat="1" ht="19.5" customHeight="1">
      <c r="A29" s="733" t="s">
        <v>874</v>
      </c>
      <c r="B29" s="762">
        <v>1559</v>
      </c>
      <c r="C29" s="762">
        <v>731</v>
      </c>
      <c r="D29" s="763">
        <f t="shared" si="0"/>
        <v>46.889031430404103</v>
      </c>
      <c r="E29" s="762">
        <v>4276</v>
      </c>
      <c r="F29" s="762">
        <v>662</v>
      </c>
      <c r="G29" s="763">
        <f t="shared" si="1"/>
        <v>15.481758652946679</v>
      </c>
      <c r="H29" s="762">
        <v>6666</v>
      </c>
      <c r="I29" s="762">
        <v>568</v>
      </c>
      <c r="J29" s="763">
        <f t="shared" si="2"/>
        <v>8.5208520852085208</v>
      </c>
      <c r="K29" s="762">
        <v>2969</v>
      </c>
      <c r="L29" s="762">
        <v>977</v>
      </c>
      <c r="M29" s="763">
        <f t="shared" si="3"/>
        <v>32.906702593465816</v>
      </c>
      <c r="N29" s="122">
        <v>1859</v>
      </c>
      <c r="O29" s="122">
        <v>744</v>
      </c>
      <c r="P29" s="763">
        <f t="shared" si="4"/>
        <v>40.021516944593863</v>
      </c>
    </row>
    <row r="30" spans="1:16" s="123" customFormat="1" ht="19.5" customHeight="1">
      <c r="A30" s="729" t="s">
        <v>786</v>
      </c>
      <c r="B30" s="762">
        <v>133</v>
      </c>
      <c r="C30" s="762">
        <v>47</v>
      </c>
      <c r="D30" s="763">
        <f t="shared" si="0"/>
        <v>35.338345864661655</v>
      </c>
      <c r="E30" s="762">
        <v>223</v>
      </c>
      <c r="F30" s="762">
        <v>93</v>
      </c>
      <c r="G30" s="763">
        <f t="shared" si="1"/>
        <v>41.704035874439462</v>
      </c>
      <c r="H30" s="762">
        <v>132</v>
      </c>
      <c r="I30" s="762">
        <v>48</v>
      </c>
      <c r="J30" s="763">
        <f t="shared" si="2"/>
        <v>36.363636363636367</v>
      </c>
      <c r="K30" s="762">
        <v>86</v>
      </c>
      <c r="L30" s="762">
        <v>30</v>
      </c>
      <c r="M30" s="763">
        <f t="shared" si="3"/>
        <v>34.883720930232556</v>
      </c>
      <c r="N30" s="122">
        <v>69</v>
      </c>
      <c r="O30" s="122">
        <v>26</v>
      </c>
      <c r="P30" s="763">
        <f t="shared" si="4"/>
        <v>37.681159420289859</v>
      </c>
    </row>
    <row r="31" spans="1:16" s="123" customFormat="1" ht="19.5" customHeight="1">
      <c r="A31" s="733" t="s">
        <v>1067</v>
      </c>
      <c r="B31" s="122">
        <v>3284</v>
      </c>
      <c r="C31" s="122">
        <v>1038</v>
      </c>
      <c r="D31" s="763">
        <f t="shared" si="0"/>
        <v>31.60779537149817</v>
      </c>
      <c r="E31" s="762">
        <v>2877</v>
      </c>
      <c r="F31" s="762">
        <v>1131</v>
      </c>
      <c r="G31" s="763">
        <f t="shared" si="1"/>
        <v>39.311783107403549</v>
      </c>
      <c r="H31" s="762">
        <v>2873</v>
      </c>
      <c r="I31" s="762">
        <v>1037</v>
      </c>
      <c r="J31" s="763">
        <f t="shared" si="2"/>
        <v>36.094674556213022</v>
      </c>
      <c r="K31" s="762">
        <v>3257</v>
      </c>
      <c r="L31" s="762">
        <v>1040</v>
      </c>
      <c r="M31" s="763">
        <f t="shared" si="3"/>
        <v>31.931225053730429</v>
      </c>
      <c r="N31" s="122">
        <v>3103</v>
      </c>
      <c r="O31" s="122">
        <v>1127</v>
      </c>
      <c r="P31" s="763">
        <f t="shared" si="4"/>
        <v>36.319690621978729</v>
      </c>
    </row>
    <row r="32" spans="1:16" s="123" customFormat="1" ht="19.5" customHeight="1">
      <c r="A32" s="733" t="s">
        <v>785</v>
      </c>
      <c r="B32" s="122">
        <v>279</v>
      </c>
      <c r="C32" s="122">
        <v>51</v>
      </c>
      <c r="D32" s="763">
        <f t="shared" si="0"/>
        <v>18.27956989247312</v>
      </c>
      <c r="E32" s="762">
        <v>428</v>
      </c>
      <c r="F32" s="122">
        <v>74</v>
      </c>
      <c r="G32" s="763">
        <f t="shared" si="1"/>
        <v>17.289719626168225</v>
      </c>
      <c r="H32" s="762">
        <v>211</v>
      </c>
      <c r="I32" s="122">
        <v>38</v>
      </c>
      <c r="J32" s="763">
        <f t="shared" si="2"/>
        <v>18.009478672985782</v>
      </c>
      <c r="K32" s="762">
        <v>144</v>
      </c>
      <c r="L32" s="762">
        <v>34</v>
      </c>
      <c r="M32" s="763">
        <f t="shared" si="3"/>
        <v>23.611111111111111</v>
      </c>
      <c r="N32" s="122">
        <v>137</v>
      </c>
      <c r="O32" s="122">
        <v>48</v>
      </c>
      <c r="P32" s="763">
        <f t="shared" si="4"/>
        <v>35.036496350364963</v>
      </c>
    </row>
    <row r="33" spans="1:16" s="123" customFormat="1" ht="19.5" customHeight="1">
      <c r="A33" s="733" t="s">
        <v>341</v>
      </c>
      <c r="B33" s="762">
        <v>1152</v>
      </c>
      <c r="C33" s="762">
        <v>308</v>
      </c>
      <c r="D33" s="763">
        <f t="shared" si="0"/>
        <v>26.736111111111111</v>
      </c>
      <c r="E33" s="762">
        <v>767</v>
      </c>
      <c r="F33" s="762">
        <v>260</v>
      </c>
      <c r="G33" s="763">
        <f t="shared" si="1"/>
        <v>33.898305084745758</v>
      </c>
      <c r="H33" s="762">
        <v>894</v>
      </c>
      <c r="I33" s="762">
        <v>259</v>
      </c>
      <c r="J33" s="763">
        <f t="shared" si="2"/>
        <v>28.970917225950782</v>
      </c>
      <c r="K33" s="762">
        <v>605</v>
      </c>
      <c r="L33" s="762">
        <v>182</v>
      </c>
      <c r="M33" s="763">
        <f t="shared" si="3"/>
        <v>30.082644628099175</v>
      </c>
      <c r="N33" s="122">
        <v>530</v>
      </c>
      <c r="O33" s="122">
        <v>185</v>
      </c>
      <c r="P33" s="763">
        <f t="shared" si="4"/>
        <v>34.905660377358487</v>
      </c>
    </row>
    <row r="34" spans="1:16" s="123" customFormat="1" ht="19.5" customHeight="1">
      <c r="A34" s="729" t="s">
        <v>328</v>
      </c>
      <c r="B34" s="762">
        <v>1139</v>
      </c>
      <c r="C34" s="762">
        <v>499</v>
      </c>
      <c r="D34" s="763">
        <f t="shared" si="0"/>
        <v>43.810359964881471</v>
      </c>
      <c r="E34" s="762">
        <v>1079</v>
      </c>
      <c r="F34" s="762">
        <v>372</v>
      </c>
      <c r="G34" s="763">
        <f t="shared" si="1"/>
        <v>34.476367006487493</v>
      </c>
      <c r="H34" s="762">
        <v>1107</v>
      </c>
      <c r="I34" s="762">
        <v>453</v>
      </c>
      <c r="J34" s="763">
        <f t="shared" si="2"/>
        <v>40.921409214092144</v>
      </c>
      <c r="K34" s="762">
        <v>1309</v>
      </c>
      <c r="L34" s="762">
        <v>377</v>
      </c>
      <c r="M34" s="763">
        <f t="shared" si="3"/>
        <v>28.800611153552332</v>
      </c>
      <c r="N34" s="122">
        <v>998</v>
      </c>
      <c r="O34" s="122">
        <v>348</v>
      </c>
      <c r="P34" s="763">
        <f t="shared" si="4"/>
        <v>34.869739478957918</v>
      </c>
    </row>
    <row r="35" spans="1:16" s="123" customFormat="1" ht="19.5" customHeight="1">
      <c r="A35" s="729" t="s">
        <v>340</v>
      </c>
      <c r="B35" s="762">
        <v>96685</v>
      </c>
      <c r="C35" s="762">
        <v>19766</v>
      </c>
      <c r="D35" s="763">
        <f t="shared" si="0"/>
        <v>20.44370895175053</v>
      </c>
      <c r="E35" s="762">
        <v>95888</v>
      </c>
      <c r="F35" s="762">
        <v>17662</v>
      </c>
      <c r="G35" s="763">
        <f t="shared" si="1"/>
        <v>18.419405973635907</v>
      </c>
      <c r="H35" s="762">
        <v>83474</v>
      </c>
      <c r="I35" s="762">
        <v>15192</v>
      </c>
      <c r="J35" s="763">
        <f t="shared" si="2"/>
        <v>18.199678941945997</v>
      </c>
      <c r="K35" s="762">
        <v>69755</v>
      </c>
      <c r="L35" s="762">
        <v>13698</v>
      </c>
      <c r="M35" s="763">
        <f t="shared" si="3"/>
        <v>19.637301985520754</v>
      </c>
      <c r="N35" s="122">
        <v>80676</v>
      </c>
      <c r="O35" s="122">
        <v>27193</v>
      </c>
      <c r="P35" s="763">
        <f t="shared" si="4"/>
        <v>33.706430660915267</v>
      </c>
    </row>
    <row r="36" spans="1:16" s="123" customFormat="1" ht="19.5" customHeight="1">
      <c r="A36" s="733" t="s">
        <v>988</v>
      </c>
      <c r="B36" s="762">
        <v>3563</v>
      </c>
      <c r="C36" s="762">
        <v>1955</v>
      </c>
      <c r="D36" s="763">
        <f t="shared" si="0"/>
        <v>54.869492001122644</v>
      </c>
      <c r="E36" s="762">
        <v>1580</v>
      </c>
      <c r="F36" s="762">
        <v>882</v>
      </c>
      <c r="G36" s="763">
        <f t="shared" si="1"/>
        <v>55.822784810126578</v>
      </c>
      <c r="H36" s="762">
        <v>1418</v>
      </c>
      <c r="I36" s="762">
        <v>619</v>
      </c>
      <c r="J36" s="763">
        <f t="shared" si="2"/>
        <v>43.653032440056414</v>
      </c>
      <c r="K36" s="762">
        <v>1107</v>
      </c>
      <c r="L36" s="762">
        <v>376</v>
      </c>
      <c r="M36" s="763">
        <f t="shared" si="3"/>
        <v>33.965672990063233</v>
      </c>
      <c r="N36" s="122">
        <v>920</v>
      </c>
      <c r="O36" s="122">
        <v>307</v>
      </c>
      <c r="P36" s="763">
        <f t="shared" si="4"/>
        <v>33.369565217391305</v>
      </c>
    </row>
    <row r="37" spans="1:16" s="123" customFormat="1" ht="19.5" customHeight="1">
      <c r="A37" s="729" t="s">
        <v>875</v>
      </c>
      <c r="B37" s="762">
        <v>1705</v>
      </c>
      <c r="C37" s="762">
        <v>613</v>
      </c>
      <c r="D37" s="763">
        <f t="shared" si="0"/>
        <v>35.953079178885631</v>
      </c>
      <c r="E37" s="762">
        <v>1652</v>
      </c>
      <c r="F37" s="762">
        <v>593</v>
      </c>
      <c r="G37" s="763">
        <f t="shared" si="1"/>
        <v>35.89588377723971</v>
      </c>
      <c r="H37" s="762">
        <v>1502</v>
      </c>
      <c r="I37" s="762">
        <v>514</v>
      </c>
      <c r="J37" s="763">
        <f t="shared" si="2"/>
        <v>34.221038615179758</v>
      </c>
      <c r="K37" s="762">
        <v>1174</v>
      </c>
      <c r="L37" s="762">
        <v>411</v>
      </c>
      <c r="M37" s="763">
        <f t="shared" si="3"/>
        <v>35.008517887563883</v>
      </c>
      <c r="N37" s="122">
        <v>764</v>
      </c>
      <c r="O37" s="122">
        <v>241</v>
      </c>
      <c r="P37" s="763">
        <f t="shared" si="4"/>
        <v>31.544502617801047</v>
      </c>
    </row>
    <row r="38" spans="1:16" s="123" customFormat="1" ht="19.5" customHeight="1">
      <c r="A38" s="733" t="s">
        <v>345</v>
      </c>
      <c r="B38" s="122">
        <v>1605</v>
      </c>
      <c r="C38" s="122">
        <v>458</v>
      </c>
      <c r="D38" s="763">
        <f t="shared" si="0"/>
        <v>28.535825545171338</v>
      </c>
      <c r="E38" s="762">
        <v>1301</v>
      </c>
      <c r="F38" s="762">
        <v>360</v>
      </c>
      <c r="G38" s="763">
        <f t="shared" si="1"/>
        <v>27.671022290545732</v>
      </c>
      <c r="H38" s="762">
        <v>1489</v>
      </c>
      <c r="I38" s="762">
        <v>434</v>
      </c>
      <c r="J38" s="763">
        <f t="shared" si="2"/>
        <v>29.147078576225656</v>
      </c>
      <c r="K38" s="762">
        <v>1370</v>
      </c>
      <c r="L38" s="762">
        <v>373</v>
      </c>
      <c r="M38" s="763">
        <f t="shared" si="3"/>
        <v>27.226277372262775</v>
      </c>
      <c r="N38" s="122">
        <v>1212</v>
      </c>
      <c r="O38" s="122">
        <v>365</v>
      </c>
      <c r="P38" s="763">
        <f t="shared" si="4"/>
        <v>30.115511551155116</v>
      </c>
    </row>
    <row r="39" spans="1:16" s="123" customFormat="1" ht="19.5" customHeight="1">
      <c r="A39" s="733" t="s">
        <v>397</v>
      </c>
      <c r="B39" s="122">
        <v>3586</v>
      </c>
      <c r="C39" s="122">
        <v>895</v>
      </c>
      <c r="D39" s="763">
        <f t="shared" si="0"/>
        <v>24.958170663692137</v>
      </c>
      <c r="E39" s="762">
        <v>3648</v>
      </c>
      <c r="F39" s="762">
        <v>959</v>
      </c>
      <c r="G39" s="763">
        <f t="shared" si="1"/>
        <v>26.288377192982455</v>
      </c>
      <c r="H39" s="762">
        <v>3056</v>
      </c>
      <c r="I39" s="122">
        <v>846</v>
      </c>
      <c r="J39" s="763">
        <f t="shared" si="2"/>
        <v>27.683246073298427</v>
      </c>
      <c r="K39" s="762">
        <v>2845</v>
      </c>
      <c r="L39" s="762">
        <v>746</v>
      </c>
      <c r="M39" s="763">
        <f t="shared" si="3"/>
        <v>26.221441124780316</v>
      </c>
      <c r="N39" s="122">
        <v>2614</v>
      </c>
      <c r="O39" s="122">
        <v>769</v>
      </c>
      <c r="P39" s="763">
        <f t="shared" si="4"/>
        <v>29.418515684774292</v>
      </c>
    </row>
    <row r="40" spans="1:16" s="123" customFormat="1" ht="19.5" customHeight="1">
      <c r="A40" s="733" t="s">
        <v>343</v>
      </c>
      <c r="B40" s="122">
        <v>226</v>
      </c>
      <c r="C40" s="122">
        <v>91</v>
      </c>
      <c r="D40" s="763">
        <f t="shared" si="0"/>
        <v>40.26548672566372</v>
      </c>
      <c r="E40" s="762">
        <v>248</v>
      </c>
      <c r="F40" s="762">
        <v>119</v>
      </c>
      <c r="G40" s="763">
        <f t="shared" si="1"/>
        <v>47.983870967741936</v>
      </c>
      <c r="H40" s="762">
        <v>178</v>
      </c>
      <c r="I40" s="762">
        <v>98</v>
      </c>
      <c r="J40" s="763">
        <f t="shared" si="2"/>
        <v>55.056179775280903</v>
      </c>
      <c r="K40" s="762">
        <v>209</v>
      </c>
      <c r="L40" s="762">
        <v>82</v>
      </c>
      <c r="M40" s="763">
        <f t="shared" si="3"/>
        <v>39.23444976076555</v>
      </c>
      <c r="N40" s="122">
        <v>217</v>
      </c>
      <c r="O40" s="122">
        <v>62</v>
      </c>
      <c r="P40" s="763">
        <f t="shared" si="4"/>
        <v>28.571428571428569</v>
      </c>
    </row>
    <row r="41" spans="1:16" s="123" customFormat="1" ht="19.5" customHeight="1">
      <c r="A41" s="733" t="s">
        <v>346</v>
      </c>
      <c r="B41" s="762">
        <v>1840</v>
      </c>
      <c r="C41" s="762">
        <v>608</v>
      </c>
      <c r="D41" s="763">
        <f t="shared" si="0"/>
        <v>33.043478260869563</v>
      </c>
      <c r="E41" s="762">
        <v>1757</v>
      </c>
      <c r="F41" s="762">
        <v>501</v>
      </c>
      <c r="G41" s="763">
        <f t="shared" si="1"/>
        <v>28.514513375071143</v>
      </c>
      <c r="H41" s="762">
        <v>1876</v>
      </c>
      <c r="I41" s="762">
        <v>553</v>
      </c>
      <c r="J41" s="763">
        <f t="shared" si="2"/>
        <v>29.477611940298509</v>
      </c>
      <c r="K41" s="762">
        <v>2399</v>
      </c>
      <c r="L41" s="762">
        <v>763</v>
      </c>
      <c r="M41" s="763">
        <f t="shared" si="3"/>
        <v>31.80491871613172</v>
      </c>
      <c r="N41" s="122">
        <v>3202</v>
      </c>
      <c r="O41" s="122">
        <v>881</v>
      </c>
      <c r="P41" s="763">
        <f t="shared" si="4"/>
        <v>27.514053716427235</v>
      </c>
    </row>
    <row r="42" spans="1:16" s="123" customFormat="1" ht="19.5" customHeight="1">
      <c r="A42" s="733" t="s">
        <v>338</v>
      </c>
      <c r="B42" s="762">
        <v>158</v>
      </c>
      <c r="C42" s="762">
        <v>37</v>
      </c>
      <c r="D42" s="763">
        <f t="shared" si="0"/>
        <v>23.417721518987342</v>
      </c>
      <c r="E42" s="762">
        <v>115</v>
      </c>
      <c r="F42" s="762">
        <v>17</v>
      </c>
      <c r="G42" s="763">
        <f t="shared" si="1"/>
        <v>14.782608695652174</v>
      </c>
      <c r="H42" s="762">
        <v>129</v>
      </c>
      <c r="I42" s="762">
        <v>26</v>
      </c>
      <c r="J42" s="763">
        <f t="shared" si="2"/>
        <v>20.155038759689923</v>
      </c>
      <c r="K42" s="762">
        <v>81</v>
      </c>
      <c r="L42" s="762">
        <v>19</v>
      </c>
      <c r="M42" s="763">
        <f t="shared" si="3"/>
        <v>23.456790123456788</v>
      </c>
      <c r="N42" s="122">
        <v>147</v>
      </c>
      <c r="O42" s="122">
        <v>40</v>
      </c>
      <c r="P42" s="763">
        <f t="shared" si="4"/>
        <v>27.210884353741498</v>
      </c>
    </row>
    <row r="43" spans="1:16" s="123" customFormat="1" ht="19.5" customHeight="1">
      <c r="A43" s="729" t="s">
        <v>796</v>
      </c>
      <c r="B43" s="762">
        <v>338</v>
      </c>
      <c r="C43" s="762">
        <v>90</v>
      </c>
      <c r="D43" s="763">
        <f t="shared" si="0"/>
        <v>26.627218934911244</v>
      </c>
      <c r="E43" s="762">
        <v>305</v>
      </c>
      <c r="F43" s="762">
        <v>89</v>
      </c>
      <c r="G43" s="763">
        <f t="shared" si="1"/>
        <v>29.180327868852459</v>
      </c>
      <c r="H43" s="762">
        <v>344</v>
      </c>
      <c r="I43" s="762">
        <v>116</v>
      </c>
      <c r="J43" s="763">
        <f t="shared" si="2"/>
        <v>33.720930232558139</v>
      </c>
      <c r="K43" s="762">
        <v>367</v>
      </c>
      <c r="L43" s="762">
        <v>126</v>
      </c>
      <c r="M43" s="763">
        <f t="shared" si="3"/>
        <v>34.332425068119896</v>
      </c>
      <c r="N43" s="122">
        <v>345</v>
      </c>
      <c r="O43" s="122">
        <v>90</v>
      </c>
      <c r="P43" s="763">
        <f t="shared" si="4"/>
        <v>26.086956521739129</v>
      </c>
    </row>
    <row r="44" spans="1:16" s="123" customFormat="1" ht="19.5" customHeight="1">
      <c r="A44" s="733" t="s">
        <v>788</v>
      </c>
      <c r="B44" s="122">
        <v>545</v>
      </c>
      <c r="C44" s="122">
        <v>103</v>
      </c>
      <c r="D44" s="763">
        <f t="shared" si="0"/>
        <v>18.899082568807341</v>
      </c>
      <c r="E44" s="762">
        <v>1011</v>
      </c>
      <c r="F44" s="762">
        <v>160</v>
      </c>
      <c r="G44" s="763">
        <f t="shared" si="1"/>
        <v>15.825914935707219</v>
      </c>
      <c r="H44" s="762">
        <v>1381</v>
      </c>
      <c r="I44" s="762">
        <v>273</v>
      </c>
      <c r="J44" s="763">
        <f t="shared" si="2"/>
        <v>19.768283852280955</v>
      </c>
      <c r="K44" s="762">
        <v>1277</v>
      </c>
      <c r="L44" s="762">
        <v>211</v>
      </c>
      <c r="M44" s="763">
        <f t="shared" si="3"/>
        <v>16.523101018010962</v>
      </c>
      <c r="N44" s="122">
        <v>735</v>
      </c>
      <c r="O44" s="122">
        <v>171</v>
      </c>
      <c r="P44" s="763">
        <f t="shared" si="4"/>
        <v>23.26530612244898</v>
      </c>
    </row>
    <row r="45" spans="1:16" s="123" customFormat="1" ht="19.5" customHeight="1">
      <c r="A45" s="733" t="s">
        <v>792</v>
      </c>
      <c r="B45" s="122">
        <v>213</v>
      </c>
      <c r="C45" s="122">
        <v>53</v>
      </c>
      <c r="D45" s="763">
        <f t="shared" si="0"/>
        <v>24.88262910798122</v>
      </c>
      <c r="E45" s="762">
        <v>184</v>
      </c>
      <c r="F45" s="762">
        <v>60</v>
      </c>
      <c r="G45" s="763">
        <f t="shared" si="1"/>
        <v>32.608695652173914</v>
      </c>
      <c r="H45" s="762">
        <v>222</v>
      </c>
      <c r="I45" s="762">
        <v>51</v>
      </c>
      <c r="J45" s="763">
        <f t="shared" si="2"/>
        <v>22.972972972972975</v>
      </c>
      <c r="K45" s="762">
        <v>260</v>
      </c>
      <c r="L45" s="762">
        <v>57</v>
      </c>
      <c r="M45" s="763">
        <f t="shared" si="3"/>
        <v>21.923076923076923</v>
      </c>
      <c r="N45" s="122">
        <v>216</v>
      </c>
      <c r="O45" s="122">
        <v>49</v>
      </c>
      <c r="P45" s="763">
        <f t="shared" si="4"/>
        <v>22.685185185185187</v>
      </c>
    </row>
    <row r="46" spans="1:16" s="123" customFormat="1" ht="19.5" customHeight="1">
      <c r="A46" s="733" t="s">
        <v>334</v>
      </c>
      <c r="B46" s="122">
        <v>166</v>
      </c>
      <c r="C46" s="122">
        <v>114</v>
      </c>
      <c r="D46" s="763">
        <f t="shared" si="0"/>
        <v>68.674698795180717</v>
      </c>
      <c r="E46" s="762">
        <v>2755</v>
      </c>
      <c r="F46" s="762">
        <v>377</v>
      </c>
      <c r="G46" s="763">
        <f t="shared" si="1"/>
        <v>13.684210526315791</v>
      </c>
      <c r="H46" s="762">
        <v>4792</v>
      </c>
      <c r="I46" s="762">
        <v>917</v>
      </c>
      <c r="J46" s="763">
        <f t="shared" si="2"/>
        <v>19.136060100166947</v>
      </c>
      <c r="K46" s="762">
        <v>6465</v>
      </c>
      <c r="L46" s="762">
        <v>1997</v>
      </c>
      <c r="M46" s="763">
        <f t="shared" si="3"/>
        <v>30.889404485692189</v>
      </c>
      <c r="N46" s="122">
        <v>19321</v>
      </c>
      <c r="O46" s="122">
        <v>4344</v>
      </c>
      <c r="P46" s="763">
        <f t="shared" si="4"/>
        <v>22.483308317374878</v>
      </c>
    </row>
    <row r="47" spans="1:16" s="123" customFormat="1" ht="19.5" customHeight="1">
      <c r="A47" s="733" t="s">
        <v>337</v>
      </c>
      <c r="B47" s="122">
        <v>189</v>
      </c>
      <c r="C47" s="122">
        <v>45</v>
      </c>
      <c r="D47" s="763">
        <f t="shared" si="0"/>
        <v>23.809523809523807</v>
      </c>
      <c r="E47" s="762">
        <v>301</v>
      </c>
      <c r="F47" s="762">
        <v>106</v>
      </c>
      <c r="G47" s="763">
        <f t="shared" si="1"/>
        <v>35.215946843853821</v>
      </c>
      <c r="H47" s="762">
        <v>127</v>
      </c>
      <c r="I47" s="762">
        <v>40</v>
      </c>
      <c r="J47" s="763">
        <f t="shared" si="2"/>
        <v>31.496062992125985</v>
      </c>
      <c r="K47" s="762">
        <v>269</v>
      </c>
      <c r="L47" s="762">
        <v>42</v>
      </c>
      <c r="M47" s="763">
        <f t="shared" si="3"/>
        <v>15.613382899628252</v>
      </c>
      <c r="N47" s="122">
        <v>235</v>
      </c>
      <c r="O47" s="122">
        <v>35</v>
      </c>
      <c r="P47" s="763">
        <f t="shared" si="4"/>
        <v>14.893617021276595</v>
      </c>
    </row>
    <row r="48" spans="1:16" s="123" customFormat="1" ht="19.5" customHeight="1">
      <c r="A48" s="733" t="s">
        <v>1136</v>
      </c>
      <c r="B48" s="122">
        <v>151</v>
      </c>
      <c r="C48" s="122">
        <v>65</v>
      </c>
      <c r="D48" s="763">
        <f t="shared" si="0"/>
        <v>43.046357615894038</v>
      </c>
      <c r="E48" s="762">
        <v>165</v>
      </c>
      <c r="F48" s="762">
        <v>59</v>
      </c>
      <c r="G48" s="763">
        <f t="shared" si="1"/>
        <v>35.757575757575758</v>
      </c>
      <c r="H48" s="762">
        <v>148</v>
      </c>
      <c r="I48" s="762">
        <v>106</v>
      </c>
      <c r="J48" s="763">
        <f t="shared" si="2"/>
        <v>71.621621621621628</v>
      </c>
      <c r="K48" s="762">
        <v>5</v>
      </c>
      <c r="L48" s="762">
        <v>4</v>
      </c>
      <c r="M48" s="763">
        <f t="shared" si="3"/>
        <v>80</v>
      </c>
      <c r="N48" s="122">
        <v>0</v>
      </c>
      <c r="O48" s="122">
        <v>0</v>
      </c>
      <c r="P48" s="763" t="str">
        <f t="shared" si="4"/>
        <v>-</v>
      </c>
    </row>
    <row r="49" spans="1:17" s="123" customFormat="1" ht="19.5" customHeight="1">
      <c r="A49" s="732" t="s">
        <v>22</v>
      </c>
      <c r="B49" s="764">
        <f>B5-SUM(B6:B48)</f>
        <v>5374</v>
      </c>
      <c r="C49" s="764">
        <f>C5-SUM(C6:C48)</f>
        <v>1922</v>
      </c>
      <c r="D49" s="765">
        <f t="shared" si="0"/>
        <v>35.764793449944179</v>
      </c>
      <c r="E49" s="764">
        <f>E5-SUM(E6:E44)</f>
        <v>8966</v>
      </c>
      <c r="F49" s="764">
        <f>F5-SUM(F6:F44)</f>
        <v>2747</v>
      </c>
      <c r="G49" s="765">
        <f t="shared" si="1"/>
        <v>30.637965648003568</v>
      </c>
      <c r="H49" s="764">
        <f>H5-SUM(H6:H44)</f>
        <v>11260</v>
      </c>
      <c r="I49" s="764">
        <f>I5-SUM(I6:I44)</f>
        <v>3645</v>
      </c>
      <c r="J49" s="765">
        <f t="shared" si="2"/>
        <v>32.371225577264653</v>
      </c>
      <c r="K49" s="764">
        <f>K5-SUM(K6:K44)</f>
        <v>14062</v>
      </c>
      <c r="L49" s="764">
        <f>L5-SUM(L6:L44)</f>
        <v>5393</v>
      </c>
      <c r="M49" s="765">
        <f t="shared" si="3"/>
        <v>38.351585834162996</v>
      </c>
      <c r="N49" s="764">
        <f>N5-SUM(N6:N44)</f>
        <v>26168</v>
      </c>
      <c r="O49" s="764">
        <f>O5-SUM(O6:O44)</f>
        <v>7483</v>
      </c>
      <c r="P49" s="765">
        <f t="shared" si="4"/>
        <v>28.595995108529504</v>
      </c>
    </row>
    <row r="50" spans="1:17" s="113" customFormat="1" ht="13.35" customHeight="1">
      <c r="A50" s="507" t="s">
        <v>658</v>
      </c>
    </row>
    <row r="51" spans="1:17" s="113" customFormat="1" ht="14.25" customHeight="1">
      <c r="A51" s="127" t="s">
        <v>944</v>
      </c>
      <c r="H51" s="131"/>
      <c r="I51" s="131"/>
      <c r="J51" s="131"/>
      <c r="K51" s="131"/>
      <c r="L51" s="131"/>
      <c r="M51" s="131"/>
      <c r="N51" s="131"/>
      <c r="O51" s="131"/>
      <c r="P51" s="131"/>
      <c r="Q51" s="131"/>
    </row>
    <row r="52" spans="1:17" ht="15.6" customHeight="1">
      <c r="A52" s="57" t="s">
        <v>945</v>
      </c>
      <c r="B52" s="131"/>
      <c r="C52" s="131"/>
      <c r="D52" s="131"/>
      <c r="E52" s="131"/>
      <c r="F52" s="131"/>
      <c r="G52" s="107" t="s">
        <v>105</v>
      </c>
      <c r="H52" s="131"/>
      <c r="I52" s="131"/>
      <c r="J52" s="131"/>
      <c r="K52" s="131"/>
      <c r="L52" s="131"/>
      <c r="M52" s="131"/>
      <c r="N52" s="131"/>
      <c r="O52" s="131"/>
      <c r="P52" s="131"/>
      <c r="Q52" s="131"/>
    </row>
    <row r="53" spans="1:17" ht="15.6" customHeight="1">
      <c r="G53" s="107" t="s">
        <v>909</v>
      </c>
    </row>
  </sheetData>
  <sortState ref="A6:P44">
    <sortCondition ref="A6:A44"/>
  </sortState>
  <mergeCells count="12">
    <mergeCell ref="L3:M3"/>
    <mergeCell ref="O3:P3"/>
    <mergeCell ref="A1:P1"/>
    <mergeCell ref="A2:A4"/>
    <mergeCell ref="B2:D2"/>
    <mergeCell ref="E2:G2"/>
    <mergeCell ref="H2:J2"/>
    <mergeCell ref="K2:M2"/>
    <mergeCell ref="N2:P2"/>
    <mergeCell ref="C3:D3"/>
    <mergeCell ref="F3:G3"/>
    <mergeCell ref="I3:J3"/>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53" orientation="landscape" r:id="rId1"/>
  <headerFooter differentOddEven="1" scaleWithDoc="0">
    <oddHeader>&amp;L&amp;"Times New Roman,標準"&amp;8 107&amp;"標楷體,標準"年犯罪狀況及其分析</oddHeader>
    <evenHeader>&amp;R&amp;"標楷體,標準"&amp;8第二篇　犯罪之處理</even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D20"/>
  <sheetViews>
    <sheetView showGridLines="0" workbookViewId="0">
      <selection activeCell="B17" sqref="B17"/>
    </sheetView>
  </sheetViews>
  <sheetFormatPr defaultColWidth="9" defaultRowHeight="15.75"/>
  <cols>
    <col min="1" max="1" width="15.875" style="107" customWidth="1"/>
    <col min="2" max="4" width="30.625" style="107" customWidth="1"/>
    <col min="5" max="16384" width="9" style="107"/>
  </cols>
  <sheetData>
    <row r="1" spans="1:4" s="132" customFormat="1" ht="30.6" customHeight="1">
      <c r="A1" s="920" t="s">
        <v>1013</v>
      </c>
      <c r="B1" s="920"/>
      <c r="C1" s="920"/>
      <c r="D1" s="920"/>
    </row>
    <row r="2" spans="1:4" ht="59.45" customHeight="1">
      <c r="A2" s="108"/>
      <c r="B2" s="508" t="s">
        <v>106</v>
      </c>
      <c r="C2" s="740" t="s">
        <v>1070</v>
      </c>
      <c r="D2" s="511" t="s">
        <v>551</v>
      </c>
    </row>
    <row r="3" spans="1:4" ht="26.45" customHeight="1">
      <c r="A3" s="441" t="s">
        <v>1267</v>
      </c>
      <c r="B3" s="133">
        <v>5181</v>
      </c>
      <c r="C3" s="800">
        <v>45798</v>
      </c>
      <c r="D3" s="509">
        <f t="shared" ref="D3:D12" si="0">B3/SUM(B3,C3)*100</f>
        <v>10.163008297534279</v>
      </c>
    </row>
    <row r="4" spans="1:4" ht="26.45" customHeight="1">
      <c r="A4" s="441" t="s">
        <v>1268</v>
      </c>
      <c r="B4" s="133">
        <v>5733</v>
      </c>
      <c r="C4" s="800">
        <v>47995</v>
      </c>
      <c r="D4" s="509">
        <f t="shared" si="0"/>
        <v>10.670413936867183</v>
      </c>
    </row>
    <row r="5" spans="1:4" ht="26.45" customHeight="1">
      <c r="A5" s="441" t="s">
        <v>1269</v>
      </c>
      <c r="B5" s="133">
        <v>5364</v>
      </c>
      <c r="C5" s="800">
        <v>52324</v>
      </c>
      <c r="D5" s="509">
        <f t="shared" si="0"/>
        <v>9.2982942726390245</v>
      </c>
    </row>
    <row r="6" spans="1:4" ht="26.45" customHeight="1">
      <c r="A6" s="441" t="s">
        <v>1270</v>
      </c>
      <c r="B6" s="133">
        <v>5484</v>
      </c>
      <c r="C6" s="800">
        <v>54040</v>
      </c>
      <c r="D6" s="509">
        <f t="shared" si="0"/>
        <v>9.2130905181103415</v>
      </c>
    </row>
    <row r="7" spans="1:4" ht="26.45" customHeight="1">
      <c r="A7" s="441" t="s">
        <v>1271</v>
      </c>
      <c r="B7" s="133">
        <v>5643</v>
      </c>
      <c r="C7" s="800">
        <v>57118</v>
      </c>
      <c r="D7" s="509">
        <f t="shared" si="0"/>
        <v>8.9912525294370695</v>
      </c>
    </row>
    <row r="8" spans="1:4" ht="26.45" customHeight="1">
      <c r="A8" s="441" t="s">
        <v>1272</v>
      </c>
      <c r="B8" s="133">
        <v>6210</v>
      </c>
      <c r="C8" s="800">
        <v>57881</v>
      </c>
      <c r="D8" s="509">
        <f t="shared" si="0"/>
        <v>9.6893479583716893</v>
      </c>
    </row>
    <row r="9" spans="1:4" ht="26.45" customHeight="1">
      <c r="A9" s="441" t="s">
        <v>1273</v>
      </c>
      <c r="B9" s="133">
        <v>6866</v>
      </c>
      <c r="C9" s="800">
        <v>54816</v>
      </c>
      <c r="D9" s="509">
        <f t="shared" si="0"/>
        <v>11.131286274764113</v>
      </c>
    </row>
    <row r="10" spans="1:4" ht="26.45" customHeight="1">
      <c r="A10" s="441" t="s">
        <v>1274</v>
      </c>
      <c r="B10" s="133">
        <v>7506</v>
      </c>
      <c r="C10" s="800">
        <v>52744</v>
      </c>
      <c r="D10" s="509">
        <f t="shared" si="0"/>
        <v>12.458091286307054</v>
      </c>
    </row>
    <row r="11" spans="1:4" ht="26.45" customHeight="1">
      <c r="A11" s="441" t="s">
        <v>1275</v>
      </c>
      <c r="B11" s="133">
        <v>7765</v>
      </c>
      <c r="C11" s="800">
        <v>48225</v>
      </c>
      <c r="D11" s="509">
        <f t="shared" si="0"/>
        <v>13.868547954991964</v>
      </c>
    </row>
    <row r="12" spans="1:4" ht="26.45" customHeight="1">
      <c r="A12" s="445" t="s">
        <v>1276</v>
      </c>
      <c r="B12" s="134">
        <v>7852</v>
      </c>
      <c r="C12" s="801">
        <v>40405</v>
      </c>
      <c r="D12" s="510">
        <f t="shared" si="0"/>
        <v>16.271214538823383</v>
      </c>
    </row>
    <row r="13" spans="1:4" s="113" customFormat="1" ht="18.95" customHeight="1">
      <c r="A13" s="512" t="s">
        <v>552</v>
      </c>
    </row>
    <row r="14" spans="1:4" s="113" customFormat="1" ht="46.5" customHeight="1">
      <c r="A14" s="923" t="s">
        <v>554</v>
      </c>
      <c r="B14" s="923"/>
      <c r="C14" s="923"/>
      <c r="D14" s="923"/>
    </row>
    <row r="15" spans="1:4" s="113" customFormat="1" ht="19.5" customHeight="1">
      <c r="A15" s="924" t="s">
        <v>553</v>
      </c>
      <c r="B15" s="924"/>
    </row>
    <row r="16" spans="1:4" s="113" customFormat="1" ht="20.100000000000001" customHeight="1"/>
    <row r="17" s="113" customFormat="1" ht="18.600000000000001" customHeight="1"/>
    <row r="18" s="113" customFormat="1" ht="12.75"/>
    <row r="19" s="113" customFormat="1" ht="12.75"/>
    <row r="20" s="113" customFormat="1" ht="12.75"/>
  </sheetData>
  <mergeCells count="3">
    <mergeCell ref="A1:D1"/>
    <mergeCell ref="A14:D14"/>
    <mergeCell ref="A15:B15"/>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78"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M57"/>
  <sheetViews>
    <sheetView showGridLines="0" zoomScale="110" zoomScaleNormal="110" workbookViewId="0">
      <selection activeCell="A23" sqref="A23"/>
    </sheetView>
  </sheetViews>
  <sheetFormatPr defaultColWidth="9" defaultRowHeight="15.75"/>
  <cols>
    <col min="1" max="1" width="29.5" style="3" customWidth="1"/>
    <col min="2" max="2" width="10.5" style="18" bestFit="1" customWidth="1"/>
    <col min="3" max="3" width="9.625" style="19" bestFit="1" customWidth="1"/>
    <col min="4" max="4" width="10.5" style="18" bestFit="1" customWidth="1"/>
    <col min="5" max="5" width="9.625" style="19" bestFit="1" customWidth="1"/>
    <col min="6" max="6" width="10.5" style="18" bestFit="1" customWidth="1"/>
    <col min="7" max="7" width="9.625" style="19" bestFit="1" customWidth="1"/>
    <col min="8" max="8" width="9.375" style="18" bestFit="1" customWidth="1"/>
    <col min="9" max="9" width="9.625" style="19" bestFit="1" customWidth="1"/>
    <col min="10" max="10" width="9.375" style="18" bestFit="1" customWidth="1"/>
    <col min="11" max="11" width="9.625" style="19" bestFit="1" customWidth="1"/>
    <col min="12" max="16384" width="9" style="3"/>
  </cols>
  <sheetData>
    <row r="1" spans="1:13" s="1" customFormat="1" ht="30.6" customHeight="1">
      <c r="A1" s="884" t="s">
        <v>1077</v>
      </c>
      <c r="B1" s="884"/>
      <c r="C1" s="884"/>
      <c r="D1" s="884"/>
      <c r="E1" s="884"/>
      <c r="F1" s="884"/>
      <c r="G1" s="884"/>
      <c r="H1" s="884"/>
      <c r="I1" s="884"/>
      <c r="J1" s="884"/>
      <c r="K1" s="884"/>
    </row>
    <row r="2" spans="1:13" ht="16.5">
      <c r="A2" s="896"/>
      <c r="B2" s="885" t="s">
        <v>107</v>
      </c>
      <c r="C2" s="885"/>
      <c r="D2" s="885" t="s">
        <v>108</v>
      </c>
      <c r="E2" s="885"/>
      <c r="F2" s="885" t="s">
        <v>109</v>
      </c>
      <c r="G2" s="885"/>
      <c r="H2" s="885" t="s">
        <v>102</v>
      </c>
      <c r="I2" s="885"/>
      <c r="J2" s="885" t="s">
        <v>110</v>
      </c>
      <c r="K2" s="885"/>
    </row>
    <row r="3" spans="1:13" ht="16.5">
      <c r="A3" s="897"/>
      <c r="B3" s="4" t="s">
        <v>111</v>
      </c>
      <c r="C3" s="135" t="s">
        <v>103</v>
      </c>
      <c r="D3" s="136" t="s">
        <v>111</v>
      </c>
      <c r="E3" s="135" t="s">
        <v>103</v>
      </c>
      <c r="F3" s="4" t="s">
        <v>111</v>
      </c>
      <c r="G3" s="135" t="s">
        <v>103</v>
      </c>
      <c r="H3" s="4" t="s">
        <v>111</v>
      </c>
      <c r="I3" s="135" t="s">
        <v>103</v>
      </c>
      <c r="J3" s="4" t="s">
        <v>111</v>
      </c>
      <c r="K3" s="135" t="s">
        <v>103</v>
      </c>
    </row>
    <row r="4" spans="1:13" s="10" customFormat="1" ht="16.5">
      <c r="A4" s="11" t="s">
        <v>112</v>
      </c>
      <c r="B4" s="9">
        <v>505716</v>
      </c>
      <c r="C4" s="8">
        <f>SUM(C5:C55)</f>
        <v>100.00000000000003</v>
      </c>
      <c r="D4" s="9">
        <v>175810</v>
      </c>
      <c r="E4" s="8">
        <f>SUM(E5:E55)</f>
        <v>100</v>
      </c>
      <c r="F4" s="9">
        <v>30089</v>
      </c>
      <c r="G4" s="8">
        <f>SUM(G5:G55)</f>
        <v>100.00000000000003</v>
      </c>
      <c r="H4" s="9">
        <v>208488</v>
      </c>
      <c r="I4" s="8">
        <f>SUM(I5:I55)</f>
        <v>100</v>
      </c>
      <c r="J4" s="9">
        <v>91329</v>
      </c>
      <c r="K4" s="8">
        <f>SUM(K5:K55)</f>
        <v>100</v>
      </c>
      <c r="L4" s="137"/>
      <c r="M4" s="137"/>
    </row>
    <row r="5" spans="1:13" s="10" customFormat="1">
      <c r="A5" s="11" t="s">
        <v>329</v>
      </c>
      <c r="B5" s="516">
        <v>97873</v>
      </c>
      <c r="C5" s="517">
        <f>B5/B$4*100</f>
        <v>19.353352474511386</v>
      </c>
      <c r="D5" s="516">
        <v>22971</v>
      </c>
      <c r="E5" s="517">
        <f>D5/D$4*100</f>
        <v>13.065809680905524</v>
      </c>
      <c r="F5" s="516">
        <v>559</v>
      </c>
      <c r="G5" s="517">
        <f>F5/F$4*100</f>
        <v>1.8578217953404899</v>
      </c>
      <c r="H5" s="516">
        <v>48950</v>
      </c>
      <c r="I5" s="517">
        <f>H5/H$4*100</f>
        <v>23.478569509995779</v>
      </c>
      <c r="J5" s="518">
        <v>25393</v>
      </c>
      <c r="K5" s="517">
        <f>J5/J$4*100</f>
        <v>27.803873906426219</v>
      </c>
      <c r="L5" s="137"/>
      <c r="M5" s="137"/>
    </row>
    <row r="6" spans="1:13" s="10" customFormat="1">
      <c r="A6" s="11" t="s">
        <v>340</v>
      </c>
      <c r="B6" s="518">
        <v>77616</v>
      </c>
      <c r="C6" s="517">
        <f t="shared" ref="C6:E55" si="0">B6/B$4*100</f>
        <v>15.347744583916665</v>
      </c>
      <c r="D6" s="518">
        <v>15117</v>
      </c>
      <c r="E6" s="517">
        <f t="shared" si="0"/>
        <v>8.5984870030146183</v>
      </c>
      <c r="F6" s="518">
        <v>8466</v>
      </c>
      <c r="G6" s="517">
        <f t="shared" ref="G6" si="1">F6/F$4*100</f>
        <v>28.136528299378512</v>
      </c>
      <c r="H6" s="518">
        <v>26264</v>
      </c>
      <c r="I6" s="517">
        <f t="shared" ref="I6" si="2">H6/H$4*100</f>
        <v>12.597367714208971</v>
      </c>
      <c r="J6" s="518">
        <v>27769</v>
      </c>
      <c r="K6" s="517">
        <f t="shared" ref="K6" si="3">J6/J$4*100</f>
        <v>30.405457193224493</v>
      </c>
      <c r="L6" s="137"/>
      <c r="M6" s="137"/>
    </row>
    <row r="7" spans="1:13" s="10" customFormat="1" ht="18.600000000000001" customHeight="1">
      <c r="A7" s="11" t="s">
        <v>396</v>
      </c>
      <c r="B7" s="518">
        <v>69592</v>
      </c>
      <c r="C7" s="517">
        <f t="shared" si="0"/>
        <v>13.761083295762838</v>
      </c>
      <c r="D7" s="518">
        <v>24210</v>
      </c>
      <c r="E7" s="517">
        <f t="shared" si="0"/>
        <v>13.770547750412376</v>
      </c>
      <c r="F7" s="518">
        <v>112</v>
      </c>
      <c r="G7" s="517">
        <f t="shared" ref="G7" si="4">F7/F$4*100</f>
        <v>0.37222905380703913</v>
      </c>
      <c r="H7" s="518">
        <v>31900</v>
      </c>
      <c r="I7" s="517">
        <f t="shared" ref="I7" si="5">H7/H$4*100</f>
        <v>15.300640804266912</v>
      </c>
      <c r="J7" s="518">
        <v>13370</v>
      </c>
      <c r="K7" s="517">
        <f t="shared" ref="K7" si="6">J7/J$4*100</f>
        <v>14.639380700544185</v>
      </c>
      <c r="L7" s="137"/>
      <c r="M7" s="137"/>
    </row>
    <row r="8" spans="1:13" s="10" customFormat="1">
      <c r="A8" s="11" t="s">
        <v>395</v>
      </c>
      <c r="B8" s="516">
        <v>60034</v>
      </c>
      <c r="C8" s="517">
        <f t="shared" si="0"/>
        <v>11.871089702520782</v>
      </c>
      <c r="D8" s="516">
        <v>37660</v>
      </c>
      <c r="E8" s="517">
        <f t="shared" si="0"/>
        <v>21.420852056197031</v>
      </c>
      <c r="F8" s="516">
        <v>13189</v>
      </c>
      <c r="G8" s="517">
        <f t="shared" ref="G8" si="7">F8/F$4*100</f>
        <v>43.833294559473565</v>
      </c>
      <c r="H8" s="516">
        <v>7340</v>
      </c>
      <c r="I8" s="517">
        <f t="shared" ref="I8" si="8">H8/H$4*100</f>
        <v>3.5205863167184681</v>
      </c>
      <c r="J8" s="518">
        <v>1845</v>
      </c>
      <c r="K8" s="517">
        <f t="shared" ref="K8" si="9">J8/J$4*100</f>
        <v>2.0201688401274511</v>
      </c>
      <c r="L8" s="137"/>
      <c r="M8" s="137"/>
    </row>
    <row r="9" spans="1:13" s="10" customFormat="1" ht="18.600000000000001" customHeight="1">
      <c r="A9" s="11" t="s">
        <v>342</v>
      </c>
      <c r="B9" s="518">
        <v>46266</v>
      </c>
      <c r="C9" s="517">
        <f t="shared" si="0"/>
        <v>9.1486130555489638</v>
      </c>
      <c r="D9" s="518">
        <v>26503</v>
      </c>
      <c r="E9" s="517">
        <f t="shared" si="0"/>
        <v>15.074796655480348</v>
      </c>
      <c r="F9" s="518">
        <v>1012</v>
      </c>
      <c r="G9" s="517">
        <f t="shared" ref="G9" si="10">F9/F$4*100</f>
        <v>3.3633553790421744</v>
      </c>
      <c r="H9" s="518">
        <v>14380</v>
      </c>
      <c r="I9" s="517">
        <f t="shared" ref="I9" si="11">H9/H$4*100</f>
        <v>6.8972794597290967</v>
      </c>
      <c r="J9" s="518">
        <v>4371</v>
      </c>
      <c r="K9" s="517">
        <f t="shared" ref="K9" si="12">J9/J$4*100</f>
        <v>4.7859934960417831</v>
      </c>
      <c r="L9" s="137"/>
      <c r="M9" s="137"/>
    </row>
    <row r="10" spans="1:13" s="10" customFormat="1">
      <c r="A10" s="11" t="s">
        <v>398</v>
      </c>
      <c r="B10" s="518">
        <v>18410</v>
      </c>
      <c r="C10" s="517">
        <f t="shared" si="0"/>
        <v>3.640383139944158</v>
      </c>
      <c r="D10" s="518">
        <v>3430</v>
      </c>
      <c r="E10" s="517">
        <f t="shared" si="0"/>
        <v>1.9509697969398783</v>
      </c>
      <c r="F10" s="518">
        <v>299</v>
      </c>
      <c r="G10" s="517">
        <f t="shared" ref="G10" si="13">F10/F$4*100</f>
        <v>0.99371863471700628</v>
      </c>
      <c r="H10" s="518">
        <v>12907</v>
      </c>
      <c r="I10" s="517">
        <f t="shared" ref="I10" si="14">H10/H$4*100</f>
        <v>6.1907639768236056</v>
      </c>
      <c r="J10" s="518">
        <v>1774</v>
      </c>
      <c r="K10" s="517">
        <f t="shared" ref="K10" si="15">J10/J$4*100</f>
        <v>1.9424279254125196</v>
      </c>
      <c r="L10" s="137"/>
      <c r="M10" s="137"/>
    </row>
    <row r="11" spans="1:13" s="36" customFormat="1" ht="16.350000000000001" customHeight="1">
      <c r="A11" s="11" t="s">
        <v>871</v>
      </c>
      <c r="B11" s="516">
        <v>16998</v>
      </c>
      <c r="C11" s="517">
        <f t="shared" si="0"/>
        <v>3.3611750468642483</v>
      </c>
      <c r="D11" s="516">
        <v>2810</v>
      </c>
      <c r="E11" s="517">
        <f t="shared" si="0"/>
        <v>1.5983163642568681</v>
      </c>
      <c r="F11" s="516">
        <v>12</v>
      </c>
      <c r="G11" s="517">
        <f t="shared" ref="G11" si="16">F11/F$4*100</f>
        <v>3.9881684336468479E-2</v>
      </c>
      <c r="H11" s="516">
        <v>11982</v>
      </c>
      <c r="I11" s="517">
        <f t="shared" ref="I11" si="17">H11/H$4*100</f>
        <v>5.7470933578911021</v>
      </c>
      <c r="J11" s="518">
        <v>2194</v>
      </c>
      <c r="K11" s="517">
        <f t="shared" ref="K11" si="18">J11/J$4*100</f>
        <v>2.4023037589374678</v>
      </c>
      <c r="L11" s="138"/>
      <c r="M11" s="138"/>
    </row>
    <row r="12" spans="1:13" s="10" customFormat="1">
      <c r="A12" s="11" t="s">
        <v>334</v>
      </c>
      <c r="B12" s="518">
        <v>16971</v>
      </c>
      <c r="C12" s="517">
        <f t="shared" si="0"/>
        <v>3.3558360819115869</v>
      </c>
      <c r="D12" s="518">
        <v>11863</v>
      </c>
      <c r="E12" s="517">
        <f t="shared" si="0"/>
        <v>6.7476252772879812</v>
      </c>
      <c r="F12" s="518">
        <v>149</v>
      </c>
      <c r="G12" s="517">
        <f t="shared" ref="G12" si="19">F12/F$4*100</f>
        <v>0.49519758051115026</v>
      </c>
      <c r="H12" s="518">
        <v>3612</v>
      </c>
      <c r="I12" s="517">
        <f t="shared" ref="I12" si="20">H12/H$4*100</f>
        <v>1.7324738114423852</v>
      </c>
      <c r="J12" s="518">
        <v>1347</v>
      </c>
      <c r="K12" s="517">
        <f t="shared" ref="K12" si="21">J12/J$4*100</f>
        <v>1.4748874946621555</v>
      </c>
      <c r="L12" s="137"/>
      <c r="M12" s="137"/>
    </row>
    <row r="13" spans="1:13" s="10" customFormat="1">
      <c r="A13" s="11" t="s">
        <v>332</v>
      </c>
      <c r="B13" s="518">
        <v>15836</v>
      </c>
      <c r="C13" s="517">
        <f t="shared" si="0"/>
        <v>3.1314018144571265</v>
      </c>
      <c r="D13" s="518">
        <v>2600</v>
      </c>
      <c r="E13" s="517">
        <f t="shared" si="0"/>
        <v>1.4788692338319778</v>
      </c>
      <c r="F13" s="518">
        <v>366</v>
      </c>
      <c r="G13" s="517">
        <f t="shared" ref="G13" si="22">F13/F$4*100</f>
        <v>1.2163913722622886</v>
      </c>
      <c r="H13" s="518">
        <v>9771</v>
      </c>
      <c r="I13" s="517">
        <f t="shared" ref="I13" si="23">H13/H$4*100</f>
        <v>4.6866006676643259</v>
      </c>
      <c r="J13" s="518">
        <v>3099</v>
      </c>
      <c r="K13" s="517">
        <f t="shared" ref="K13" si="24">J13/J$4*100</f>
        <v>3.3932266859376536</v>
      </c>
      <c r="L13" s="137"/>
      <c r="M13" s="137"/>
    </row>
    <row r="14" spans="1:13" s="10" customFormat="1">
      <c r="A14" s="737" t="s">
        <v>331</v>
      </c>
      <c r="B14" s="518">
        <v>10849</v>
      </c>
      <c r="C14" s="517">
        <f t="shared" si="0"/>
        <v>2.1452752137563378</v>
      </c>
      <c r="D14" s="518">
        <v>3711</v>
      </c>
      <c r="E14" s="517">
        <f t="shared" si="0"/>
        <v>2.1108014333655651</v>
      </c>
      <c r="F14" s="518">
        <v>989</v>
      </c>
      <c r="G14" s="517">
        <f t="shared" ref="G14" si="25">F14/F$4*100</f>
        <v>3.2869154840639436</v>
      </c>
      <c r="H14" s="518">
        <v>5057</v>
      </c>
      <c r="I14" s="517">
        <f t="shared" ref="I14" si="26">H14/H$4*100</f>
        <v>2.4255592648018109</v>
      </c>
      <c r="J14" s="518">
        <v>1092</v>
      </c>
      <c r="K14" s="517">
        <f t="shared" ref="K14" si="27">J14/J$4*100</f>
        <v>1.1956771671648654</v>
      </c>
      <c r="L14" s="137"/>
      <c r="M14" s="137"/>
    </row>
    <row r="15" spans="1:13" s="10" customFormat="1">
      <c r="A15" s="737" t="s">
        <v>872</v>
      </c>
      <c r="B15" s="518">
        <v>10364</v>
      </c>
      <c r="C15" s="517">
        <f t="shared" si="0"/>
        <v>2.0493715840511273</v>
      </c>
      <c r="D15" s="518">
        <v>2825</v>
      </c>
      <c r="E15" s="517">
        <f t="shared" si="0"/>
        <v>1.6068483021443605</v>
      </c>
      <c r="F15" s="518">
        <v>16</v>
      </c>
      <c r="G15" s="517">
        <f t="shared" ref="G15" si="28">F15/F$4*100</f>
        <v>5.3175579115291298E-2</v>
      </c>
      <c r="H15" s="518">
        <v>6058</v>
      </c>
      <c r="I15" s="517">
        <f t="shared" ref="I15" si="29">H15/H$4*100</f>
        <v>2.905682821073635</v>
      </c>
      <c r="J15" s="518">
        <v>1465</v>
      </c>
      <c r="K15" s="517">
        <f t="shared" ref="K15" si="30">J15/J$4*100</f>
        <v>1.6040907050334503</v>
      </c>
      <c r="L15" s="137"/>
      <c r="M15" s="137"/>
    </row>
    <row r="16" spans="1:13" s="10" customFormat="1">
      <c r="A16" s="737" t="s">
        <v>399</v>
      </c>
      <c r="B16" s="518">
        <v>5038</v>
      </c>
      <c r="C16" s="517">
        <f t="shared" si="0"/>
        <v>0.99621131227803739</v>
      </c>
      <c r="D16" s="518">
        <v>2076</v>
      </c>
      <c r="E16" s="517">
        <f t="shared" si="0"/>
        <v>1.1808202036289175</v>
      </c>
      <c r="F16" s="518">
        <v>778</v>
      </c>
      <c r="G16" s="517">
        <f t="shared" ref="G16" si="31">F16/F$4*100</f>
        <v>2.5856625344810396</v>
      </c>
      <c r="H16" s="518">
        <v>1216</v>
      </c>
      <c r="I16" s="517">
        <f t="shared" ref="I16" si="32">H16/H$4*100</f>
        <v>0.58324699742910857</v>
      </c>
      <c r="J16" s="518">
        <v>968</v>
      </c>
      <c r="K16" s="517">
        <f t="shared" ref="K16" si="33">J16/J$4*100</f>
        <v>1.0599043020289283</v>
      </c>
      <c r="L16" s="137"/>
      <c r="M16" s="137"/>
    </row>
    <row r="17" spans="1:13" s="10" customFormat="1">
      <c r="A17" s="737" t="s">
        <v>873</v>
      </c>
      <c r="B17" s="518">
        <v>4701</v>
      </c>
      <c r="C17" s="517">
        <f t="shared" si="0"/>
        <v>0.92957312009111837</v>
      </c>
      <c r="D17" s="518">
        <v>2196</v>
      </c>
      <c r="E17" s="517">
        <f t="shared" si="0"/>
        <v>1.2490757067288549</v>
      </c>
      <c r="F17" s="518">
        <v>129</v>
      </c>
      <c r="G17" s="517">
        <f t="shared" ref="G17" si="34">F17/F$4*100</f>
        <v>0.42872810661703614</v>
      </c>
      <c r="H17" s="518">
        <v>1985</v>
      </c>
      <c r="I17" s="517">
        <f t="shared" ref="I17" si="35">H17/H$4*100</f>
        <v>0.95209316603353678</v>
      </c>
      <c r="J17" s="518">
        <v>391</v>
      </c>
      <c r="K17" s="517">
        <f t="shared" ref="K17" si="36">J17/J$4*100</f>
        <v>0.42812250216251135</v>
      </c>
      <c r="L17" s="137"/>
      <c r="M17" s="137"/>
    </row>
    <row r="18" spans="1:13" s="10" customFormat="1">
      <c r="A18" s="737" t="s">
        <v>1071</v>
      </c>
      <c r="B18" s="518">
        <v>4441</v>
      </c>
      <c r="C18" s="517">
        <f t="shared" si="0"/>
        <v>0.8781608649914181</v>
      </c>
      <c r="D18" s="518">
        <v>1645</v>
      </c>
      <c r="E18" s="517">
        <f t="shared" si="0"/>
        <v>0.93566918832830892</v>
      </c>
      <c r="F18" s="518">
        <v>141</v>
      </c>
      <c r="G18" s="517">
        <f t="shared" ref="G18" si="37">F18/F$4*100</f>
        <v>0.46860979095350463</v>
      </c>
      <c r="H18" s="518">
        <v>2173</v>
      </c>
      <c r="I18" s="517">
        <f t="shared" ref="I18" si="38">H18/H$4*100</f>
        <v>1.0422662215571161</v>
      </c>
      <c r="J18" s="518">
        <v>482</v>
      </c>
      <c r="K18" s="517">
        <f t="shared" ref="K18" si="39">J18/J$4*100</f>
        <v>0.52776226609291688</v>
      </c>
      <c r="L18" s="137"/>
      <c r="M18" s="137"/>
    </row>
    <row r="19" spans="1:13" s="10" customFormat="1">
      <c r="A19" s="737" t="s">
        <v>813</v>
      </c>
      <c r="B19" s="518">
        <v>3909</v>
      </c>
      <c r="C19" s="517">
        <f t="shared" si="0"/>
        <v>0.77296348147972382</v>
      </c>
      <c r="D19" s="518">
        <v>504</v>
      </c>
      <c r="E19" s="517">
        <f t="shared" si="0"/>
        <v>0.28667311301973719</v>
      </c>
      <c r="F19" s="518">
        <v>99</v>
      </c>
      <c r="G19" s="517">
        <f t="shared" ref="G19" si="40">F19/F$4*100</f>
        <v>0.32902389577586494</v>
      </c>
      <c r="H19" s="518">
        <v>3156</v>
      </c>
      <c r="I19" s="517">
        <f t="shared" ref="I19" si="41">H19/H$4*100</f>
        <v>1.5137561874064696</v>
      </c>
      <c r="J19" s="518">
        <v>150</v>
      </c>
      <c r="K19" s="517">
        <f t="shared" ref="K19" si="42">J19/J$4*100</f>
        <v>0.16424136911605294</v>
      </c>
      <c r="L19" s="137"/>
      <c r="M19" s="137"/>
    </row>
    <row r="20" spans="1:13" s="10" customFormat="1">
      <c r="A20" s="737" t="s">
        <v>344</v>
      </c>
      <c r="B20" s="518">
        <v>3265</v>
      </c>
      <c r="C20" s="517">
        <f t="shared" si="0"/>
        <v>0.64561928038662009</v>
      </c>
      <c r="D20" s="518">
        <v>866</v>
      </c>
      <c r="E20" s="517">
        <f t="shared" si="0"/>
        <v>0.49257721403788179</v>
      </c>
      <c r="F20" s="518">
        <v>606</v>
      </c>
      <c r="G20" s="517">
        <f t="shared" ref="G20" si="43">F20/F$4*100</f>
        <v>2.014025058991658</v>
      </c>
      <c r="H20" s="518">
        <v>1553</v>
      </c>
      <c r="I20" s="517">
        <f t="shared" ref="I20" si="44">H20/H$4*100</f>
        <v>0.74488699589424812</v>
      </c>
      <c r="J20" s="518">
        <v>240</v>
      </c>
      <c r="K20" s="517">
        <f t="shared" ref="K20" si="45">J20/J$4*100</f>
        <v>0.26278619058568475</v>
      </c>
      <c r="L20" s="137"/>
      <c r="M20" s="137"/>
    </row>
    <row r="21" spans="1:13" s="10" customFormat="1">
      <c r="A21" s="737" t="s">
        <v>1068</v>
      </c>
      <c r="B21" s="518">
        <v>3142</v>
      </c>
      <c r="C21" s="517">
        <f t="shared" si="0"/>
        <v>0.62129732893560807</v>
      </c>
      <c r="D21" s="518">
        <v>277</v>
      </c>
      <c r="E21" s="517">
        <f t="shared" si="0"/>
        <v>0.15755645298902224</v>
      </c>
      <c r="F21" s="518">
        <v>26</v>
      </c>
      <c r="G21" s="517">
        <f t="shared" ref="G21" si="46">F21/F$4*100</f>
        <v>8.6410316062348363E-2</v>
      </c>
      <c r="H21" s="518">
        <v>2076</v>
      </c>
      <c r="I21" s="517">
        <f t="shared" ref="I21" si="47">H21/H$4*100</f>
        <v>0.99574076205824791</v>
      </c>
      <c r="J21" s="518">
        <v>763</v>
      </c>
      <c r="K21" s="517">
        <f t="shared" ref="K21" si="48">J21/J$4*100</f>
        <v>0.83544109757032259</v>
      </c>
      <c r="L21" s="137"/>
      <c r="M21" s="137"/>
    </row>
    <row r="22" spans="1:13" s="10" customFormat="1">
      <c r="A22" s="737" t="s">
        <v>333</v>
      </c>
      <c r="B22" s="518">
        <v>3046</v>
      </c>
      <c r="C22" s="517">
        <f t="shared" si="0"/>
        <v>0.60231434243725723</v>
      </c>
      <c r="D22" s="518">
        <v>319</v>
      </c>
      <c r="E22" s="517">
        <f t="shared" si="0"/>
        <v>0.18144587907400034</v>
      </c>
      <c r="F22" s="518">
        <v>45</v>
      </c>
      <c r="G22" s="517">
        <f t="shared" ref="G22" si="49">F22/F$4*100</f>
        <v>0.14955631626175681</v>
      </c>
      <c r="H22" s="518">
        <v>2281</v>
      </c>
      <c r="I22" s="517">
        <f t="shared" ref="I22" si="50">H22/H$4*100</f>
        <v>1.0940677640919381</v>
      </c>
      <c r="J22" s="518">
        <v>401</v>
      </c>
      <c r="K22" s="517">
        <f t="shared" ref="K22" si="51">J22/J$4*100</f>
        <v>0.4390719267702482</v>
      </c>
      <c r="L22" s="137"/>
      <c r="M22" s="137"/>
    </row>
    <row r="23" spans="1:13" s="10" customFormat="1">
      <c r="A23" s="737" t="s">
        <v>990</v>
      </c>
      <c r="B23" s="518">
        <v>3036</v>
      </c>
      <c r="C23" s="517">
        <f t="shared" si="0"/>
        <v>0.60033694801034576</v>
      </c>
      <c r="D23" s="518">
        <v>1455</v>
      </c>
      <c r="E23" s="517">
        <f t="shared" si="0"/>
        <v>0.82759797508674149</v>
      </c>
      <c r="F23" s="518">
        <v>262</v>
      </c>
      <c r="G23" s="517">
        <f t="shared" ref="G23" si="52">F23/F$4*100</f>
        <v>0.87075010801289521</v>
      </c>
      <c r="H23" s="518">
        <v>1192</v>
      </c>
      <c r="I23" s="517">
        <f t="shared" ref="I23" si="53">H23/H$4*100</f>
        <v>0.57173554353248146</v>
      </c>
      <c r="J23" s="518">
        <v>127</v>
      </c>
      <c r="K23" s="517">
        <f t="shared" ref="K23" si="54">J23/J$4*100</f>
        <v>0.13905769251825817</v>
      </c>
      <c r="L23" s="137"/>
      <c r="M23" s="137"/>
    </row>
    <row r="24" spans="1:13" s="10" customFormat="1">
      <c r="A24" s="737" t="s">
        <v>1067</v>
      </c>
      <c r="B24" s="518">
        <v>2545</v>
      </c>
      <c r="C24" s="517">
        <f t="shared" si="0"/>
        <v>0.50324688164898879</v>
      </c>
      <c r="D24" s="518">
        <v>793</v>
      </c>
      <c r="E24" s="517">
        <f t="shared" si="0"/>
        <v>0.45105511631875317</v>
      </c>
      <c r="F24" s="518">
        <v>602</v>
      </c>
      <c r="G24" s="517">
        <f t="shared" ref="G24" si="55">F24/F$4*100</f>
        <v>2.0007311642128354</v>
      </c>
      <c r="H24" s="518">
        <v>818</v>
      </c>
      <c r="I24" s="517">
        <f t="shared" ref="I24" si="56">H24/H$4*100</f>
        <v>0.39234872031004181</v>
      </c>
      <c r="J24" s="518">
        <v>332</v>
      </c>
      <c r="K24" s="517">
        <f t="shared" ref="K24" si="57">J24/J$4*100</f>
        <v>0.36352089697686385</v>
      </c>
      <c r="L24" s="137"/>
      <c r="M24" s="137"/>
    </row>
    <row r="25" spans="1:13" s="10" customFormat="1">
      <c r="A25" s="737" t="s">
        <v>397</v>
      </c>
      <c r="B25" s="518">
        <v>2226</v>
      </c>
      <c r="C25" s="517">
        <f t="shared" si="0"/>
        <v>0.44016799943051038</v>
      </c>
      <c r="D25" s="518">
        <v>1393</v>
      </c>
      <c r="E25" s="517">
        <f t="shared" si="0"/>
        <v>0.79233263181844038</v>
      </c>
      <c r="F25" s="518">
        <v>31</v>
      </c>
      <c r="G25" s="517">
        <f t="shared" ref="G25" si="58">F25/F$4*100</f>
        <v>0.10302768453587689</v>
      </c>
      <c r="H25" s="518">
        <v>573</v>
      </c>
      <c r="I25" s="517">
        <f t="shared" ref="I25" si="59">H25/H$4*100</f>
        <v>0.27483596178197306</v>
      </c>
      <c r="J25" s="518">
        <v>229</v>
      </c>
      <c r="K25" s="517">
        <f t="shared" ref="K25" si="60">J25/J$4*100</f>
        <v>0.25074182351717417</v>
      </c>
      <c r="L25" s="137"/>
      <c r="M25" s="137"/>
    </row>
    <row r="26" spans="1:13" s="10" customFormat="1">
      <c r="A26" s="737" t="s">
        <v>811</v>
      </c>
      <c r="B26" s="518">
        <v>2001</v>
      </c>
      <c r="C26" s="517">
        <f t="shared" si="0"/>
        <v>0.3956766248250006</v>
      </c>
      <c r="D26" s="518">
        <v>1357</v>
      </c>
      <c r="E26" s="517">
        <f t="shared" si="0"/>
        <v>0.77185598088845908</v>
      </c>
      <c r="F26" s="518">
        <v>133</v>
      </c>
      <c r="G26" s="517">
        <f t="shared" ref="G26" si="61">F26/F$4*100</f>
        <v>0.44202200139585895</v>
      </c>
      <c r="H26" s="518">
        <v>398</v>
      </c>
      <c r="I26" s="517">
        <f t="shared" ref="I26" si="62">H26/H$4*100</f>
        <v>0.19089827711906679</v>
      </c>
      <c r="J26" s="518">
        <v>113</v>
      </c>
      <c r="K26" s="517">
        <f t="shared" ref="K26" si="63">J26/J$4*100</f>
        <v>0.12372849806742654</v>
      </c>
      <c r="L26" s="137"/>
      <c r="M26" s="137"/>
    </row>
    <row r="27" spans="1:13" s="10" customFormat="1">
      <c r="A27" s="737" t="s">
        <v>779</v>
      </c>
      <c r="B27" s="518">
        <v>1688</v>
      </c>
      <c r="C27" s="517">
        <f t="shared" si="0"/>
        <v>0.33378417926266918</v>
      </c>
      <c r="D27" s="518">
        <v>676</v>
      </c>
      <c r="E27" s="517">
        <f t="shared" si="0"/>
        <v>0.3845060007963142</v>
      </c>
      <c r="F27" s="518">
        <v>71</v>
      </c>
      <c r="G27" s="517">
        <f t="shared" ref="G27" si="64">F27/F$4*100</f>
        <v>0.23596663232410514</v>
      </c>
      <c r="H27" s="518">
        <v>810</v>
      </c>
      <c r="I27" s="517">
        <f t="shared" ref="I27" si="65">H27/H$4*100</f>
        <v>0.38851156901116612</v>
      </c>
      <c r="J27" s="518">
        <v>131</v>
      </c>
      <c r="K27" s="517">
        <f t="shared" ref="K27" si="66">J27/J$4*100</f>
        <v>0.14343746236135291</v>
      </c>
      <c r="L27" s="137"/>
      <c r="M27" s="137"/>
    </row>
    <row r="28" spans="1:13" s="10" customFormat="1">
      <c r="A28" s="737" t="s">
        <v>989</v>
      </c>
      <c r="B28" s="518">
        <v>1678</v>
      </c>
      <c r="C28" s="517">
        <f t="shared" si="0"/>
        <v>0.3318067848357576</v>
      </c>
      <c r="D28" s="518">
        <v>677</v>
      </c>
      <c r="E28" s="517">
        <f t="shared" si="0"/>
        <v>0.38507479665548033</v>
      </c>
      <c r="F28" s="518">
        <v>120</v>
      </c>
      <c r="G28" s="517">
        <f t="shared" ref="G28" si="67">F28/F$4*100</f>
        <v>0.39881684336468481</v>
      </c>
      <c r="H28" s="518">
        <v>755</v>
      </c>
      <c r="I28" s="517">
        <f t="shared" ref="I28" si="68">H28/H$4*100</f>
        <v>0.3621311538313956</v>
      </c>
      <c r="J28" s="518">
        <v>126</v>
      </c>
      <c r="K28" s="517">
        <f t="shared" ref="K28" si="69">J28/J$4*100</f>
        <v>0.13796275005748448</v>
      </c>
      <c r="L28" s="137"/>
      <c r="M28" s="137"/>
    </row>
    <row r="29" spans="1:13" s="10" customFormat="1">
      <c r="A29" s="737" t="s">
        <v>777</v>
      </c>
      <c r="B29" s="518">
        <v>1673</v>
      </c>
      <c r="C29" s="517">
        <f t="shared" si="0"/>
        <v>0.33081808762230186</v>
      </c>
      <c r="D29" s="518">
        <v>370</v>
      </c>
      <c r="E29" s="517">
        <f t="shared" si="0"/>
        <v>0.21045446789147376</v>
      </c>
      <c r="F29" s="518">
        <v>16</v>
      </c>
      <c r="G29" s="517">
        <f t="shared" ref="G29" si="70">F29/F$4*100</f>
        <v>5.3175579115291298E-2</v>
      </c>
      <c r="H29" s="518">
        <v>1086</v>
      </c>
      <c r="I29" s="517">
        <f t="shared" ref="I29" si="71">H29/H$4*100</f>
        <v>0.52089328882237829</v>
      </c>
      <c r="J29" s="518">
        <v>201</v>
      </c>
      <c r="K29" s="517">
        <f t="shared" ref="K29" si="72">J29/J$4*100</f>
        <v>0.22008343461551094</v>
      </c>
      <c r="L29" s="137"/>
      <c r="M29" s="137"/>
    </row>
    <row r="30" spans="1:13" s="10" customFormat="1">
      <c r="A30" s="737" t="s">
        <v>782</v>
      </c>
      <c r="B30" s="518">
        <v>1642</v>
      </c>
      <c r="C30" s="517">
        <f t="shared" si="0"/>
        <v>0.32468816489887603</v>
      </c>
      <c r="D30" s="518">
        <v>122</v>
      </c>
      <c r="E30" s="517">
        <f t="shared" si="0"/>
        <v>6.9393094818269718E-2</v>
      </c>
      <c r="F30" s="518">
        <v>5</v>
      </c>
      <c r="G30" s="517">
        <f t="shared" ref="G30" si="73">F30/F$4*100</f>
        <v>1.6617368473528533E-2</v>
      </c>
      <c r="H30" s="518">
        <v>1063</v>
      </c>
      <c r="I30" s="517">
        <f t="shared" ref="I30" si="74">H30/H$4*100</f>
        <v>0.50986147883811062</v>
      </c>
      <c r="J30" s="518">
        <v>452</v>
      </c>
      <c r="K30" s="517">
        <f t="shared" ref="K30" si="75">J30/J$4*100</f>
        <v>0.49491399226970617</v>
      </c>
      <c r="L30" s="137"/>
      <c r="M30" s="137"/>
    </row>
    <row r="31" spans="1:13" s="10" customFormat="1">
      <c r="A31" s="737" t="s">
        <v>1072</v>
      </c>
      <c r="B31" s="518">
        <v>1512</v>
      </c>
      <c r="C31" s="517">
        <f t="shared" si="0"/>
        <v>0.29898203734902595</v>
      </c>
      <c r="D31" s="518">
        <v>508</v>
      </c>
      <c r="E31" s="517">
        <f t="shared" si="0"/>
        <v>0.2889482964564018</v>
      </c>
      <c r="F31" s="518">
        <v>14</v>
      </c>
      <c r="G31" s="517">
        <f t="shared" ref="G31" si="76">F31/F$4*100</f>
        <v>4.6528631725879892E-2</v>
      </c>
      <c r="H31" s="518">
        <v>787</v>
      </c>
      <c r="I31" s="517">
        <f t="shared" ref="I31" si="77">H31/H$4*100</f>
        <v>0.3774797590268984</v>
      </c>
      <c r="J31" s="518">
        <v>203</v>
      </c>
      <c r="K31" s="517">
        <f t="shared" ref="K31" si="78">J31/J$4*100</f>
        <v>0.22227331953705831</v>
      </c>
      <c r="L31" s="137"/>
      <c r="M31" s="137"/>
    </row>
    <row r="32" spans="1:13" s="10" customFormat="1">
      <c r="A32" s="737" t="s">
        <v>789</v>
      </c>
      <c r="B32" s="518">
        <v>1445</v>
      </c>
      <c r="C32" s="517">
        <f t="shared" si="0"/>
        <v>0.28573349468871856</v>
      </c>
      <c r="D32" s="518">
        <v>615</v>
      </c>
      <c r="E32" s="517">
        <f t="shared" si="0"/>
        <v>0.34980945338717934</v>
      </c>
      <c r="F32" s="518">
        <v>0</v>
      </c>
      <c r="G32" s="517">
        <f t="shared" ref="G32" si="79">F32/F$4*100</f>
        <v>0</v>
      </c>
      <c r="H32" s="518">
        <v>601</v>
      </c>
      <c r="I32" s="517">
        <f t="shared" ref="I32" si="80">H32/H$4*100</f>
        <v>0.28826599132803804</v>
      </c>
      <c r="J32" s="518">
        <v>229</v>
      </c>
      <c r="K32" s="517">
        <f t="shared" ref="K32" si="81">J32/J$4*100</f>
        <v>0.25074182351717417</v>
      </c>
      <c r="L32" s="137"/>
      <c r="M32" s="137"/>
    </row>
    <row r="33" spans="1:13" s="10" customFormat="1">
      <c r="A33" s="11" t="s">
        <v>346</v>
      </c>
      <c r="B33" s="516">
        <v>1414</v>
      </c>
      <c r="C33" s="517">
        <f t="shared" si="0"/>
        <v>0.27960357196529279</v>
      </c>
      <c r="D33" s="516">
        <v>775</v>
      </c>
      <c r="E33" s="517">
        <f t="shared" si="0"/>
        <v>0.44081679085376257</v>
      </c>
      <c r="F33" s="516">
        <v>254</v>
      </c>
      <c r="G33" s="517">
        <f t="shared" ref="G33" si="82">F33/F$4*100</f>
        <v>0.84416231845524936</v>
      </c>
      <c r="H33" s="516">
        <v>287</v>
      </c>
      <c r="I33" s="517">
        <f t="shared" ref="I33" si="83">H33/H$4*100</f>
        <v>0.13765780284716625</v>
      </c>
      <c r="J33" s="518">
        <v>98</v>
      </c>
      <c r="K33" s="517">
        <f t="shared" ref="K33" si="84">J33/J$4*100</f>
        <v>0.10730436115582126</v>
      </c>
      <c r="L33" s="137"/>
      <c r="M33" s="137"/>
    </row>
    <row r="34" spans="1:13" s="10" customFormat="1">
      <c r="A34" s="11" t="s">
        <v>879</v>
      </c>
      <c r="B34" s="518">
        <v>1298</v>
      </c>
      <c r="C34" s="517">
        <f t="shared" si="0"/>
        <v>0.25666579661311884</v>
      </c>
      <c r="D34" s="518">
        <v>280</v>
      </c>
      <c r="E34" s="517">
        <f t="shared" si="0"/>
        <v>0.15926284056652068</v>
      </c>
      <c r="F34" s="518">
        <v>44</v>
      </c>
      <c r="G34" s="517">
        <f t="shared" ref="G34" si="85">F34/F$4*100</f>
        <v>0.14623284256705107</v>
      </c>
      <c r="H34" s="518">
        <v>825</v>
      </c>
      <c r="I34" s="517">
        <f t="shared" ref="I34" si="86">H34/H$4*100</f>
        <v>0.39570622769655805</v>
      </c>
      <c r="J34" s="518">
        <v>149</v>
      </c>
      <c r="K34" s="517">
        <f t="shared" ref="K34" si="87">J34/J$4*100</f>
        <v>0.16314642665527926</v>
      </c>
      <c r="L34" s="137"/>
      <c r="M34" s="137"/>
    </row>
    <row r="35" spans="1:13" s="10" customFormat="1">
      <c r="A35" s="11" t="s">
        <v>988</v>
      </c>
      <c r="B35" s="518">
        <v>786</v>
      </c>
      <c r="C35" s="517">
        <f t="shared" si="0"/>
        <v>0.15542320195524761</v>
      </c>
      <c r="D35" s="518">
        <v>398</v>
      </c>
      <c r="E35" s="517">
        <f t="shared" si="0"/>
        <v>0.22638075194812579</v>
      </c>
      <c r="F35" s="518">
        <v>39</v>
      </c>
      <c r="G35" s="517">
        <f t="shared" ref="G35" si="88">F35/F$4*100</f>
        <v>0.12961547409352256</v>
      </c>
      <c r="H35" s="518">
        <v>240</v>
      </c>
      <c r="I35" s="517">
        <f t="shared" ref="I35" si="89">H35/H$4*100</f>
        <v>0.11511453896627143</v>
      </c>
      <c r="J35" s="518">
        <v>109</v>
      </c>
      <c r="K35" s="517">
        <f t="shared" ref="K35" si="90">J35/J$4*100</f>
        <v>0.11934872822433182</v>
      </c>
      <c r="L35" s="137"/>
      <c r="M35" s="137"/>
    </row>
    <row r="36" spans="1:13" s="10" customFormat="1">
      <c r="A36" s="11" t="s">
        <v>339</v>
      </c>
      <c r="B36" s="518">
        <v>780</v>
      </c>
      <c r="C36" s="517">
        <f t="shared" si="0"/>
        <v>0.15423676529910069</v>
      </c>
      <c r="D36" s="518">
        <v>400</v>
      </c>
      <c r="E36" s="517">
        <f t="shared" si="0"/>
        <v>0.22751834366645812</v>
      </c>
      <c r="F36" s="518">
        <v>3</v>
      </c>
      <c r="G36" s="517">
        <f t="shared" ref="G36" si="91">F36/F$4*100</f>
        <v>9.9704210841171197E-3</v>
      </c>
      <c r="H36" s="518">
        <v>290</v>
      </c>
      <c r="I36" s="517">
        <f t="shared" ref="I36" si="92">H36/H$4*100</f>
        <v>0.13909673458424465</v>
      </c>
      <c r="J36" s="518">
        <v>87</v>
      </c>
      <c r="K36" s="517">
        <f t="shared" ref="K36" si="93">J36/J$4*100</f>
        <v>9.5259994087310715E-2</v>
      </c>
      <c r="L36" s="137"/>
      <c r="M36" s="137"/>
    </row>
    <row r="37" spans="1:13" s="10" customFormat="1">
      <c r="A37" s="11" t="s">
        <v>875</v>
      </c>
      <c r="B37" s="516">
        <v>764</v>
      </c>
      <c r="C37" s="517">
        <f t="shared" si="0"/>
        <v>0.1510729342160422</v>
      </c>
      <c r="D37" s="516">
        <v>133</v>
      </c>
      <c r="E37" s="517">
        <f t="shared" si="0"/>
        <v>7.5649849269097319E-2</v>
      </c>
      <c r="F37" s="516">
        <v>31</v>
      </c>
      <c r="G37" s="517">
        <f t="shared" ref="G37" si="94">F37/F$4*100</f>
        <v>0.10302768453587689</v>
      </c>
      <c r="H37" s="516">
        <v>241</v>
      </c>
      <c r="I37" s="517">
        <f t="shared" ref="I37" si="95">H37/H$4*100</f>
        <v>0.11559418287863091</v>
      </c>
      <c r="J37" s="518">
        <v>359</v>
      </c>
      <c r="K37" s="517">
        <f t="shared" ref="K37" si="96">J37/J$4*100</f>
        <v>0.39308434341775339</v>
      </c>
      <c r="L37" s="137"/>
      <c r="M37" s="137"/>
    </row>
    <row r="38" spans="1:13" s="10" customFormat="1">
      <c r="A38" s="11" t="s">
        <v>1073</v>
      </c>
      <c r="B38" s="518">
        <v>683</v>
      </c>
      <c r="C38" s="517">
        <f t="shared" si="0"/>
        <v>0.13505603935805868</v>
      </c>
      <c r="D38" s="518">
        <v>478</v>
      </c>
      <c r="E38" s="517">
        <f t="shared" si="0"/>
        <v>0.27188442068141744</v>
      </c>
      <c r="F38" s="518">
        <v>1</v>
      </c>
      <c r="G38" s="517">
        <f t="shared" ref="G38" si="97">F38/F$4*100</f>
        <v>3.3234736947057061E-3</v>
      </c>
      <c r="H38" s="518">
        <v>168</v>
      </c>
      <c r="I38" s="517">
        <f t="shared" ref="I38" si="98">H38/H$4*100</f>
        <v>8.0580177276390011E-2</v>
      </c>
      <c r="J38" s="518">
        <v>36</v>
      </c>
      <c r="K38" s="517">
        <f t="shared" ref="K38" si="99">J38/J$4*100</f>
        <v>3.9417928587852709E-2</v>
      </c>
      <c r="L38" s="137"/>
      <c r="M38" s="137"/>
    </row>
    <row r="39" spans="1:13" s="10" customFormat="1">
      <c r="A39" s="11" t="s">
        <v>870</v>
      </c>
      <c r="B39" s="516">
        <v>623</v>
      </c>
      <c r="C39" s="517">
        <f t="shared" si="0"/>
        <v>0.12319167279658939</v>
      </c>
      <c r="D39" s="516">
        <v>20</v>
      </c>
      <c r="E39" s="517">
        <f t="shared" si="0"/>
        <v>1.1375917183322905E-2</v>
      </c>
      <c r="F39" s="516">
        <v>1</v>
      </c>
      <c r="G39" s="517">
        <f t="shared" ref="G39" si="100">F39/F$4*100</f>
        <v>3.3234736947057061E-3</v>
      </c>
      <c r="H39" s="516">
        <v>553</v>
      </c>
      <c r="I39" s="517">
        <f t="shared" ref="I39" si="101">H39/H$4*100</f>
        <v>0.26524308353478376</v>
      </c>
      <c r="J39" s="518">
        <v>49</v>
      </c>
      <c r="K39" s="517">
        <f t="shared" ref="K39" si="102">J39/J$4*100</f>
        <v>5.365218057791063E-2</v>
      </c>
      <c r="L39" s="137"/>
      <c r="M39" s="137"/>
    </row>
    <row r="40" spans="1:13" s="10" customFormat="1">
      <c r="A40" s="11" t="s">
        <v>874</v>
      </c>
      <c r="B40" s="516">
        <v>604</v>
      </c>
      <c r="C40" s="517">
        <f t="shared" si="0"/>
        <v>0.11943462338545746</v>
      </c>
      <c r="D40" s="516">
        <v>444</v>
      </c>
      <c r="E40" s="517">
        <f t="shared" si="0"/>
        <v>0.25254536146976853</v>
      </c>
      <c r="F40" s="516">
        <v>0</v>
      </c>
      <c r="G40" s="517">
        <f t="shared" ref="G40" si="103">F40/F$4*100</f>
        <v>0</v>
      </c>
      <c r="H40" s="516">
        <v>110</v>
      </c>
      <c r="I40" s="517">
        <f t="shared" ref="I40" si="104">H40/H$4*100</f>
        <v>5.2760830359541079E-2</v>
      </c>
      <c r="J40" s="518">
        <v>50</v>
      </c>
      <c r="K40" s="517">
        <f t="shared" ref="K40" si="105">J40/J$4*100</f>
        <v>5.4747123038684314E-2</v>
      </c>
      <c r="L40" s="137"/>
      <c r="M40" s="137"/>
    </row>
    <row r="41" spans="1:13" s="10" customFormat="1">
      <c r="A41" s="11" t="s">
        <v>1074</v>
      </c>
      <c r="B41" s="516">
        <v>471</v>
      </c>
      <c r="C41" s="517">
        <f t="shared" si="0"/>
        <v>9.3135277507533878E-2</v>
      </c>
      <c r="D41" s="516">
        <v>27</v>
      </c>
      <c r="E41" s="517">
        <f t="shared" si="0"/>
        <v>1.5357488197485921E-2</v>
      </c>
      <c r="F41" s="516">
        <v>41</v>
      </c>
      <c r="G41" s="517">
        <f t="shared" ref="G41" si="106">F41/F$4*100</f>
        <v>0.13626242148293397</v>
      </c>
      <c r="H41" s="516">
        <v>335</v>
      </c>
      <c r="I41" s="517">
        <f t="shared" ref="I41" si="107">H41/H$4*100</f>
        <v>0.16068071064042055</v>
      </c>
      <c r="J41" s="518">
        <v>68</v>
      </c>
      <c r="K41" s="517">
        <f t="shared" ref="K41" si="108">J41/J$4*100</f>
        <v>7.4456087332610679E-2</v>
      </c>
      <c r="L41" s="137"/>
      <c r="M41" s="137"/>
    </row>
    <row r="42" spans="1:13" s="10" customFormat="1">
      <c r="A42" s="11" t="s">
        <v>788</v>
      </c>
      <c r="B42" s="518">
        <v>421</v>
      </c>
      <c r="C42" s="517">
        <f t="shared" si="0"/>
        <v>8.3248305372976145E-2</v>
      </c>
      <c r="D42" s="518">
        <v>163</v>
      </c>
      <c r="E42" s="517">
        <f t="shared" si="0"/>
        <v>9.271372504408168E-2</v>
      </c>
      <c r="F42" s="518">
        <v>163</v>
      </c>
      <c r="G42" s="517">
        <f t="shared" ref="G42" si="109">F42/F$4*100</f>
        <v>0.5417262122370301</v>
      </c>
      <c r="H42" s="518">
        <v>79</v>
      </c>
      <c r="I42" s="517">
        <f t="shared" ref="I42" si="110">H42/H$4*100</f>
        <v>3.7891869076397681E-2</v>
      </c>
      <c r="J42" s="518">
        <v>16</v>
      </c>
      <c r="K42" s="517">
        <f t="shared" ref="K42" si="111">J42/J$4*100</f>
        <v>1.7519079372378982E-2</v>
      </c>
      <c r="L42" s="137"/>
      <c r="M42" s="137"/>
    </row>
    <row r="43" spans="1:13" s="10" customFormat="1">
      <c r="A43" s="11" t="s">
        <v>328</v>
      </c>
      <c r="B43" s="516">
        <v>378</v>
      </c>
      <c r="C43" s="517">
        <f t="shared" si="0"/>
        <v>7.4745509337256488E-2</v>
      </c>
      <c r="D43" s="516">
        <v>216</v>
      </c>
      <c r="E43" s="517">
        <f t="shared" si="0"/>
        <v>0.12285990557988737</v>
      </c>
      <c r="F43" s="516">
        <v>21</v>
      </c>
      <c r="G43" s="517">
        <f t="shared" ref="G43" si="112">F43/F$4*100</f>
        <v>6.9792947588819834E-2</v>
      </c>
      <c r="H43" s="516">
        <v>118</v>
      </c>
      <c r="I43" s="517">
        <f t="shared" ref="I43" si="113">H43/H$4*100</f>
        <v>5.6597981658416792E-2</v>
      </c>
      <c r="J43" s="518">
        <v>23</v>
      </c>
      <c r="K43" s="517">
        <f t="shared" ref="K43" si="114">J43/J$4*100</f>
        <v>2.5183676597794788E-2</v>
      </c>
      <c r="L43" s="137"/>
      <c r="M43" s="137"/>
    </row>
    <row r="44" spans="1:13" s="36" customFormat="1" ht="16.350000000000001" customHeight="1">
      <c r="A44" s="11" t="s">
        <v>798</v>
      </c>
      <c r="B44" s="516">
        <v>352</v>
      </c>
      <c r="C44" s="517">
        <f t="shared" si="0"/>
        <v>6.9604283827286464E-2</v>
      </c>
      <c r="D44" s="516">
        <v>29</v>
      </c>
      <c r="E44" s="517">
        <f t="shared" si="0"/>
        <v>1.6495079915818212E-2</v>
      </c>
      <c r="F44" s="516">
        <v>3</v>
      </c>
      <c r="G44" s="517">
        <f t="shared" ref="G44" si="115">F44/F$4*100</f>
        <v>9.9704210841171197E-3</v>
      </c>
      <c r="H44" s="516">
        <v>290</v>
      </c>
      <c r="I44" s="517">
        <f t="shared" ref="I44" si="116">H44/H$4*100</f>
        <v>0.13909673458424465</v>
      </c>
      <c r="J44" s="518">
        <v>30</v>
      </c>
      <c r="K44" s="517">
        <f t="shared" ref="K44" si="117">J44/J$4*100</f>
        <v>3.2848273823210594E-2</v>
      </c>
      <c r="L44" s="138"/>
      <c r="M44" s="138"/>
    </row>
    <row r="45" spans="1:13" s="10" customFormat="1">
      <c r="A45" s="11" t="s">
        <v>1075</v>
      </c>
      <c r="B45" s="518">
        <v>327</v>
      </c>
      <c r="C45" s="517">
        <f t="shared" si="0"/>
        <v>6.4660797760007604E-2</v>
      </c>
      <c r="D45" s="518">
        <v>168</v>
      </c>
      <c r="E45" s="517">
        <f t="shared" si="0"/>
        <v>9.5557704339912397E-2</v>
      </c>
      <c r="F45" s="518">
        <v>7</v>
      </c>
      <c r="G45" s="517">
        <f t="shared" ref="G45" si="118">F45/F$4*100</f>
        <v>2.3264315862939946E-2</v>
      </c>
      <c r="H45" s="518">
        <v>129</v>
      </c>
      <c r="I45" s="517">
        <f t="shared" ref="I45" si="119">H45/H$4*100</f>
        <v>6.1874064694370901E-2</v>
      </c>
      <c r="J45" s="518">
        <v>23</v>
      </c>
      <c r="K45" s="517">
        <f t="shared" ref="K45" si="120">J45/J$4*100</f>
        <v>2.5183676597794788E-2</v>
      </c>
      <c r="L45" s="137"/>
      <c r="M45" s="137"/>
    </row>
    <row r="46" spans="1:13" s="10" customFormat="1">
      <c r="A46" s="11" t="s">
        <v>330</v>
      </c>
      <c r="B46" s="516">
        <v>320</v>
      </c>
      <c r="C46" s="517">
        <f t="shared" si="0"/>
        <v>6.3276621661169513E-2</v>
      </c>
      <c r="D46" s="516">
        <v>106</v>
      </c>
      <c r="E46" s="517">
        <f t="shared" si="0"/>
        <v>6.02923610716114E-2</v>
      </c>
      <c r="F46" s="516">
        <v>6</v>
      </c>
      <c r="G46" s="517">
        <f t="shared" ref="G46" si="121">F46/F$4*100</f>
        <v>1.9940842168234239E-2</v>
      </c>
      <c r="H46" s="516">
        <v>137</v>
      </c>
      <c r="I46" s="517">
        <f t="shared" ref="I46" si="122">H46/H$4*100</f>
        <v>6.5711215993246613E-2</v>
      </c>
      <c r="J46" s="518">
        <v>71</v>
      </c>
      <c r="K46" s="517">
        <f t="shared" ref="K46" si="123">J46/J$4*100</f>
        <v>7.7740914714931733E-2</v>
      </c>
      <c r="L46" s="137"/>
      <c r="M46" s="137"/>
    </row>
    <row r="47" spans="1:13" s="10" customFormat="1">
      <c r="A47" s="11" t="s">
        <v>341</v>
      </c>
      <c r="B47" s="516">
        <v>270</v>
      </c>
      <c r="C47" s="517">
        <f t="shared" si="0"/>
        <v>5.3389649526611779E-2</v>
      </c>
      <c r="D47" s="516">
        <v>153</v>
      </c>
      <c r="E47" s="517">
        <f t="shared" si="0"/>
        <v>8.7025766452420231E-2</v>
      </c>
      <c r="F47" s="516">
        <v>23</v>
      </c>
      <c r="G47" s="517">
        <f t="shared" ref="G47" si="124">F47/F$4*100</f>
        <v>7.6439894978231254E-2</v>
      </c>
      <c r="H47" s="516">
        <v>79</v>
      </c>
      <c r="I47" s="517">
        <f t="shared" ref="I47" si="125">H47/H$4*100</f>
        <v>3.7891869076397681E-2</v>
      </c>
      <c r="J47" s="518">
        <v>15</v>
      </c>
      <c r="K47" s="517">
        <f t="shared" ref="K47" si="126">J47/J$4*100</f>
        <v>1.6424136911605297E-2</v>
      </c>
      <c r="L47" s="137"/>
      <c r="M47" s="137"/>
    </row>
    <row r="48" spans="1:13" s="10" customFormat="1" ht="16.350000000000001" customHeight="1">
      <c r="A48" s="11" t="s">
        <v>791</v>
      </c>
      <c r="B48" s="518">
        <v>265</v>
      </c>
      <c r="C48" s="517">
        <f t="shared" si="0"/>
        <v>5.2400952313155995E-2</v>
      </c>
      <c r="D48" s="518">
        <v>103</v>
      </c>
      <c r="E48" s="517">
        <f t="shared" si="0"/>
        <v>5.8585973494112965E-2</v>
      </c>
      <c r="F48" s="518">
        <v>23</v>
      </c>
      <c r="G48" s="517">
        <f t="shared" ref="G48" si="127">F48/F$4*100</f>
        <v>7.6439894978231254E-2</v>
      </c>
      <c r="H48" s="518">
        <v>115</v>
      </c>
      <c r="I48" s="517">
        <f t="shared" ref="I48" si="128">H48/H$4*100</f>
        <v>5.5159049921338396E-2</v>
      </c>
      <c r="J48" s="518">
        <v>24</v>
      </c>
      <c r="K48" s="517">
        <f t="shared" ref="K48" si="129">J48/J$4*100</f>
        <v>2.6278619058568469E-2</v>
      </c>
      <c r="L48" s="137"/>
      <c r="M48" s="137"/>
    </row>
    <row r="49" spans="1:13" s="10" customFormat="1">
      <c r="A49" s="11" t="s">
        <v>775</v>
      </c>
      <c r="B49" s="516">
        <v>259</v>
      </c>
      <c r="C49" s="517">
        <f t="shared" si="0"/>
        <v>5.1214515657009074E-2</v>
      </c>
      <c r="D49" s="516">
        <v>133</v>
      </c>
      <c r="E49" s="517">
        <f t="shared" si="0"/>
        <v>7.5649849269097319E-2</v>
      </c>
      <c r="F49" s="516">
        <v>57</v>
      </c>
      <c r="G49" s="517">
        <f t="shared" ref="G49" si="130">F49/F$4*100</f>
        <v>0.18943800059822527</v>
      </c>
      <c r="H49" s="516">
        <v>63</v>
      </c>
      <c r="I49" s="517">
        <f t="shared" ref="I49" si="131">H49/H$4*100</f>
        <v>3.0217566478646256E-2</v>
      </c>
      <c r="J49" s="518">
        <v>6</v>
      </c>
      <c r="K49" s="517">
        <f t="shared" ref="K49" si="132">J49/J$4*100</f>
        <v>6.5696547646421173E-3</v>
      </c>
      <c r="L49" s="137"/>
      <c r="M49" s="137"/>
    </row>
    <row r="50" spans="1:13" s="10" customFormat="1" ht="16.350000000000001" customHeight="1">
      <c r="A50" s="11" t="s">
        <v>345</v>
      </c>
      <c r="B50" s="516">
        <v>247</v>
      </c>
      <c r="C50" s="517">
        <f t="shared" si="0"/>
        <v>4.8841642344715212E-2</v>
      </c>
      <c r="D50" s="516">
        <v>60</v>
      </c>
      <c r="E50" s="517">
        <f t="shared" si="0"/>
        <v>3.4127751549968714E-2</v>
      </c>
      <c r="F50" s="516">
        <v>106</v>
      </c>
      <c r="G50" s="517">
        <f t="shared" ref="G50" si="133">F50/F$4*100</f>
        <v>0.35228821163880486</v>
      </c>
      <c r="H50" s="516">
        <v>73</v>
      </c>
      <c r="I50" s="517">
        <f t="shared" ref="I50" si="134">H50/H$4*100</f>
        <v>3.5014005602240897E-2</v>
      </c>
      <c r="J50" s="518">
        <v>8</v>
      </c>
      <c r="K50" s="517">
        <f t="shared" ref="K50" si="135">J50/J$4*100</f>
        <v>8.7595396861894909E-3</v>
      </c>
      <c r="L50" s="137"/>
      <c r="M50" s="137"/>
    </row>
    <row r="51" spans="1:13" s="10" customFormat="1" ht="16.350000000000001" customHeight="1">
      <c r="A51" s="11" t="s">
        <v>794</v>
      </c>
      <c r="B51" s="518">
        <v>230</v>
      </c>
      <c r="C51" s="517">
        <f t="shared" si="0"/>
        <v>4.5480071818965587E-2</v>
      </c>
      <c r="D51" s="518">
        <v>37</v>
      </c>
      <c r="E51" s="517">
        <f t="shared" si="0"/>
        <v>2.1045446789147375E-2</v>
      </c>
      <c r="F51" s="518">
        <v>31</v>
      </c>
      <c r="G51" s="517">
        <f t="shared" ref="G51" si="136">F51/F$4*100</f>
        <v>0.10302768453587689</v>
      </c>
      <c r="H51" s="518">
        <v>133</v>
      </c>
      <c r="I51" s="517">
        <f t="shared" ref="I51" si="137">H51/H$4*100</f>
        <v>6.3792640343808757E-2</v>
      </c>
      <c r="J51" s="518">
        <v>29</v>
      </c>
      <c r="K51" s="517">
        <f t="shared" ref="K51" si="138">J51/J$4*100</f>
        <v>3.1753331362436903E-2</v>
      </c>
      <c r="L51" s="137"/>
      <c r="M51" s="137"/>
    </row>
    <row r="52" spans="1:13" s="10" customFormat="1" ht="16.350000000000001" customHeight="1">
      <c r="A52" s="737" t="s">
        <v>793</v>
      </c>
      <c r="B52" s="518">
        <v>201</v>
      </c>
      <c r="C52" s="517">
        <f t="shared" si="0"/>
        <v>3.9745627980922099E-2</v>
      </c>
      <c r="D52" s="518">
        <v>78</v>
      </c>
      <c r="E52" s="517">
        <f t="shared" si="0"/>
        <v>4.4366077014959329E-2</v>
      </c>
      <c r="F52" s="518">
        <v>39</v>
      </c>
      <c r="G52" s="517">
        <f t="shared" ref="G52" si="139">F52/F$4*100</f>
        <v>0.12961547409352256</v>
      </c>
      <c r="H52" s="518">
        <v>66</v>
      </c>
      <c r="I52" s="517">
        <f t="shared" ref="I52" si="140">H52/H$4*100</f>
        <v>3.1656498215724645E-2</v>
      </c>
      <c r="J52" s="518">
        <v>18</v>
      </c>
      <c r="K52" s="517">
        <f t="shared" ref="K52" si="141">J52/J$4*100</f>
        <v>1.9708964293926354E-2</v>
      </c>
      <c r="L52" s="137"/>
      <c r="M52" s="137"/>
    </row>
    <row r="53" spans="1:13" s="10" customFormat="1" ht="16.350000000000001" customHeight="1">
      <c r="A53" s="737" t="s">
        <v>876</v>
      </c>
      <c r="B53" s="518">
        <v>192</v>
      </c>
      <c r="C53" s="517">
        <f t="shared" si="0"/>
        <v>3.7965972996701708E-2</v>
      </c>
      <c r="D53" s="518">
        <v>24</v>
      </c>
      <c r="E53" s="517">
        <f t="shared" si="0"/>
        <v>1.3651100619987486E-2</v>
      </c>
      <c r="F53" s="518">
        <v>14</v>
      </c>
      <c r="G53" s="517">
        <f t="shared" ref="G53" si="142">F53/F$4*100</f>
        <v>4.6528631725879892E-2</v>
      </c>
      <c r="H53" s="518">
        <v>95</v>
      </c>
      <c r="I53" s="517">
        <f t="shared" ref="I53" si="143">H53/H$4*100</f>
        <v>4.5566171674149114E-2</v>
      </c>
      <c r="J53" s="518">
        <v>59</v>
      </c>
      <c r="K53" s="517">
        <f t="shared" ref="K53" si="144">J53/J$4*100</f>
        <v>6.4601605185647504E-2</v>
      </c>
      <c r="L53" s="137"/>
      <c r="M53" s="137"/>
    </row>
    <row r="54" spans="1:13" s="10" customFormat="1" ht="16.350000000000001" customHeight="1">
      <c r="A54" s="737" t="s">
        <v>1076</v>
      </c>
      <c r="B54" s="518">
        <v>186</v>
      </c>
      <c r="C54" s="517">
        <f t="shared" si="0"/>
        <v>3.6779536340554773E-2</v>
      </c>
      <c r="D54" s="518">
        <v>21</v>
      </c>
      <c r="E54" s="517">
        <f t="shared" si="0"/>
        <v>1.194471304248905E-2</v>
      </c>
      <c r="F54" s="518">
        <v>32</v>
      </c>
      <c r="G54" s="517">
        <f t="shared" ref="G54" si="145">F54/F$4*100</f>
        <v>0.1063511582305826</v>
      </c>
      <c r="H54" s="518">
        <v>126</v>
      </c>
      <c r="I54" s="517">
        <f t="shared" ref="I54" si="146">H54/H$4*100</f>
        <v>6.0435132957292512E-2</v>
      </c>
      <c r="J54" s="518">
        <v>7</v>
      </c>
      <c r="K54" s="517">
        <f t="shared" ref="K54" si="147">J54/J$4*100</f>
        <v>7.6645972254158036E-3</v>
      </c>
      <c r="L54" s="137"/>
      <c r="M54" s="137"/>
    </row>
    <row r="55" spans="1:13" s="10" customFormat="1" ht="16.5">
      <c r="A55" s="12" t="s">
        <v>116</v>
      </c>
      <c r="B55" s="13">
        <f>B4-SUM(B5:B54)</f>
        <v>6848</v>
      </c>
      <c r="C55" s="741">
        <f t="shared" si="0"/>
        <v>1.3541197035490276</v>
      </c>
      <c r="D55" s="13">
        <v>2015</v>
      </c>
      <c r="E55" s="741">
        <f t="shared" si="0"/>
        <v>1.1461236562197827</v>
      </c>
      <c r="F55" s="13">
        <v>903</v>
      </c>
      <c r="G55" s="741">
        <f t="shared" ref="G55" si="148">F55/F$4*100</f>
        <v>3.0010967463192531</v>
      </c>
      <c r="H55" s="13">
        <v>3192</v>
      </c>
      <c r="I55" s="741">
        <f t="shared" ref="I55" si="149">H55/H$4*100</f>
        <v>1.5310233682514103</v>
      </c>
      <c r="J55" s="13">
        <v>738</v>
      </c>
      <c r="K55" s="741">
        <f t="shared" ref="K55" si="150">J55/J$4*100</f>
        <v>0.80806753605098047</v>
      </c>
      <c r="L55" s="137"/>
      <c r="M55" s="137"/>
    </row>
    <row r="56" spans="1:13" s="15" customFormat="1" ht="14.25">
      <c r="A56" s="486" t="s">
        <v>555</v>
      </c>
      <c r="B56" s="16"/>
      <c r="C56" s="17"/>
      <c r="D56" s="16"/>
      <c r="E56" s="17"/>
      <c r="F56" s="16"/>
      <c r="G56" s="17"/>
      <c r="H56" s="16"/>
      <c r="I56" s="17"/>
      <c r="J56" s="16"/>
      <c r="K56" s="17"/>
    </row>
    <row r="57" spans="1:13" s="15" customFormat="1" ht="14.25" customHeight="1">
      <c r="A57" s="519" t="s">
        <v>556</v>
      </c>
      <c r="B57" s="16"/>
      <c r="C57" s="17"/>
      <c r="D57" s="16"/>
      <c r="E57" s="17"/>
      <c r="F57" s="16"/>
      <c r="G57" s="17"/>
      <c r="H57" s="16"/>
      <c r="I57" s="17"/>
      <c r="J57" s="16"/>
      <c r="K57" s="17"/>
    </row>
  </sheetData>
  <mergeCells count="7">
    <mergeCell ref="A1:K1"/>
    <mergeCell ref="A2:A3"/>
    <mergeCell ref="B2:C2"/>
    <mergeCell ref="D2:E2"/>
    <mergeCell ref="F2:G2"/>
    <mergeCell ref="H2:I2"/>
    <mergeCell ref="J2:K2"/>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55"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V26"/>
  <sheetViews>
    <sheetView showGridLines="0" workbookViewId="0">
      <selection activeCell="A8" sqref="A8:A17"/>
    </sheetView>
  </sheetViews>
  <sheetFormatPr defaultColWidth="9" defaultRowHeight="15.75"/>
  <cols>
    <col min="1" max="1" width="6.375" style="141" customWidth="1"/>
    <col min="2" max="5" width="10" style="141" customWidth="1"/>
    <col min="6" max="6" width="11.125" style="141" customWidth="1"/>
    <col min="7" max="9" width="10" style="141" customWidth="1"/>
    <col min="10" max="10" width="9.375" style="141" hidden="1" customWidth="1"/>
    <col min="11" max="22" width="8.875" style="139" customWidth="1"/>
    <col min="23" max="16384" width="9" style="141"/>
  </cols>
  <sheetData>
    <row r="1" spans="1:22" s="140" customFormat="1" ht="23.25">
      <c r="A1" s="929" t="s">
        <v>1014</v>
      </c>
      <c r="B1" s="929"/>
      <c r="C1" s="929"/>
      <c r="D1" s="929"/>
      <c r="E1" s="929"/>
      <c r="F1" s="929"/>
      <c r="G1" s="929"/>
      <c r="H1" s="929"/>
      <c r="I1" s="929"/>
      <c r="J1" s="929"/>
      <c r="K1" s="139"/>
      <c r="L1" s="139"/>
      <c r="M1" s="139"/>
      <c r="N1" s="139"/>
      <c r="O1" s="139"/>
      <c r="P1" s="139"/>
      <c r="Q1" s="139"/>
      <c r="R1" s="139"/>
      <c r="S1" s="139"/>
      <c r="T1" s="139"/>
      <c r="U1" s="139"/>
      <c r="V1" s="139"/>
    </row>
    <row r="2" spans="1:22">
      <c r="I2" s="455" t="s">
        <v>117</v>
      </c>
    </row>
    <row r="3" spans="1:22" s="142" customFormat="1" ht="24.6" customHeight="1">
      <c r="A3" s="930"/>
      <c r="B3" s="932" t="s">
        <v>118</v>
      </c>
      <c r="C3" s="932" t="s">
        <v>119</v>
      </c>
      <c r="D3" s="932" t="s">
        <v>120</v>
      </c>
      <c r="E3" s="935" t="s">
        <v>121</v>
      </c>
      <c r="F3" s="938" t="s">
        <v>122</v>
      </c>
      <c r="G3" s="941" t="s">
        <v>557</v>
      </c>
      <c r="H3" s="932" t="s">
        <v>123</v>
      </c>
      <c r="I3" s="932" t="s">
        <v>124</v>
      </c>
      <c r="J3" s="942" t="s">
        <v>125</v>
      </c>
      <c r="K3" s="139"/>
      <c r="L3" s="139"/>
      <c r="M3" s="139"/>
      <c r="N3" s="139"/>
      <c r="O3" s="139"/>
      <c r="P3" s="139"/>
      <c r="Q3" s="139"/>
      <c r="R3" s="139"/>
      <c r="S3" s="139"/>
      <c r="T3" s="139"/>
      <c r="U3" s="139"/>
      <c r="V3" s="139"/>
    </row>
    <row r="4" spans="1:22" s="142" customFormat="1" ht="24.6" customHeight="1">
      <c r="A4" s="931"/>
      <c r="B4" s="933"/>
      <c r="C4" s="933"/>
      <c r="D4" s="933"/>
      <c r="E4" s="936"/>
      <c r="F4" s="939"/>
      <c r="G4" s="936"/>
      <c r="H4" s="933"/>
      <c r="I4" s="933"/>
      <c r="J4" s="943"/>
      <c r="K4" s="139"/>
      <c r="L4" s="139"/>
      <c r="M4" s="139"/>
      <c r="N4" s="139"/>
      <c r="O4" s="139"/>
      <c r="P4" s="139"/>
      <c r="Q4" s="139"/>
      <c r="R4" s="139"/>
      <c r="S4" s="139"/>
      <c r="T4" s="139"/>
      <c r="U4" s="139"/>
      <c r="V4" s="139"/>
    </row>
    <row r="5" spans="1:22" s="142" customFormat="1" ht="24.6" customHeight="1">
      <c r="A5" s="931"/>
      <c r="B5" s="933"/>
      <c r="C5" s="933"/>
      <c r="D5" s="933"/>
      <c r="E5" s="936"/>
      <c r="F5" s="939"/>
      <c r="G5" s="936"/>
      <c r="H5" s="933"/>
      <c r="I5" s="933"/>
      <c r="J5" s="943"/>
      <c r="K5" s="139"/>
      <c r="L5" s="139"/>
      <c r="M5" s="139"/>
      <c r="N5" s="139"/>
      <c r="O5" s="139"/>
      <c r="P5" s="139"/>
      <c r="Q5" s="139"/>
      <c r="R5" s="139"/>
      <c r="S5" s="139"/>
      <c r="T5" s="139"/>
      <c r="U5" s="139"/>
      <c r="V5" s="139"/>
    </row>
    <row r="6" spans="1:22" s="142" customFormat="1" ht="24.6" customHeight="1">
      <c r="A6" s="931"/>
      <c r="B6" s="933"/>
      <c r="C6" s="933"/>
      <c r="D6" s="933"/>
      <c r="E6" s="936"/>
      <c r="F6" s="939"/>
      <c r="G6" s="936"/>
      <c r="H6" s="933"/>
      <c r="I6" s="933"/>
      <c r="J6" s="943"/>
      <c r="K6" s="139"/>
      <c r="L6" s="139"/>
      <c r="M6" s="139"/>
      <c r="N6" s="139"/>
      <c r="O6" s="139"/>
      <c r="P6" s="139"/>
      <c r="Q6" s="139"/>
      <c r="R6" s="139"/>
      <c r="S6" s="139"/>
      <c r="T6" s="139"/>
      <c r="U6" s="139"/>
      <c r="V6" s="139"/>
    </row>
    <row r="7" spans="1:22" s="142" customFormat="1" ht="96" customHeight="1">
      <c r="A7" s="931"/>
      <c r="B7" s="934"/>
      <c r="C7" s="934"/>
      <c r="D7" s="934"/>
      <c r="E7" s="937"/>
      <c r="F7" s="940"/>
      <c r="G7" s="937"/>
      <c r="H7" s="934"/>
      <c r="I7" s="934"/>
      <c r="J7" s="944"/>
      <c r="K7" s="139"/>
      <c r="L7" s="139"/>
      <c r="M7" s="139"/>
      <c r="N7" s="139"/>
      <c r="O7" s="139"/>
      <c r="P7" s="139"/>
      <c r="Q7" s="139"/>
      <c r="R7" s="139"/>
      <c r="S7" s="139"/>
      <c r="T7" s="139"/>
      <c r="U7" s="139"/>
      <c r="V7" s="139"/>
    </row>
    <row r="8" spans="1:22" s="142" customFormat="1" ht="21.95" customHeight="1">
      <c r="A8" s="441" t="s">
        <v>1282</v>
      </c>
      <c r="B8" s="143">
        <v>275</v>
      </c>
      <c r="C8" s="143">
        <v>6772</v>
      </c>
      <c r="D8" s="143">
        <v>1253</v>
      </c>
      <c r="E8" s="143">
        <v>35835</v>
      </c>
      <c r="F8" s="143">
        <v>4218</v>
      </c>
      <c r="G8" s="143">
        <v>3687</v>
      </c>
      <c r="H8" s="143">
        <v>200</v>
      </c>
      <c r="I8" s="143">
        <v>18861</v>
      </c>
      <c r="J8" s="143">
        <v>0</v>
      </c>
      <c r="K8" s="139"/>
      <c r="L8" s="139"/>
      <c r="M8" s="139"/>
      <c r="N8" s="139"/>
      <c r="O8" s="139"/>
      <c r="P8" s="139"/>
      <c r="Q8" s="139"/>
      <c r="R8" s="139"/>
      <c r="S8" s="139"/>
      <c r="T8" s="139"/>
      <c r="U8" s="139"/>
      <c r="V8" s="139"/>
    </row>
    <row r="9" spans="1:22" s="142" customFormat="1" ht="21.95" customHeight="1">
      <c r="A9" s="441" t="s">
        <v>1263</v>
      </c>
      <c r="B9" s="143">
        <v>253</v>
      </c>
      <c r="C9" s="143">
        <v>6666</v>
      </c>
      <c r="D9" s="143">
        <v>1252</v>
      </c>
      <c r="E9" s="143">
        <v>35694</v>
      </c>
      <c r="F9" s="143">
        <v>3113</v>
      </c>
      <c r="G9" s="143">
        <v>2886</v>
      </c>
      <c r="H9" s="143">
        <v>165</v>
      </c>
      <c r="I9" s="143">
        <v>17256</v>
      </c>
      <c r="J9" s="143">
        <v>0</v>
      </c>
      <c r="K9" s="139"/>
      <c r="L9" s="139"/>
      <c r="M9" s="139"/>
      <c r="N9" s="139"/>
      <c r="O9" s="139"/>
      <c r="P9" s="139"/>
      <c r="Q9" s="139"/>
      <c r="R9" s="139"/>
      <c r="S9" s="139"/>
      <c r="T9" s="139"/>
      <c r="U9" s="139"/>
      <c r="V9" s="139"/>
    </row>
    <row r="10" spans="1:22" s="142" customFormat="1" ht="21.95" customHeight="1">
      <c r="A10" s="441" t="s">
        <v>1264</v>
      </c>
      <c r="B10" s="143">
        <v>164</v>
      </c>
      <c r="C10" s="143">
        <v>5003</v>
      </c>
      <c r="D10" s="143">
        <v>854</v>
      </c>
      <c r="E10" s="143">
        <v>41844</v>
      </c>
      <c r="F10" s="143">
        <v>2448</v>
      </c>
      <c r="G10" s="143">
        <v>2457</v>
      </c>
      <c r="H10" s="143">
        <v>115</v>
      </c>
      <c r="I10" s="143">
        <v>18166</v>
      </c>
      <c r="J10" s="143">
        <v>0</v>
      </c>
      <c r="K10" s="139"/>
      <c r="L10" s="139"/>
      <c r="M10" s="139"/>
      <c r="N10" s="139"/>
      <c r="O10" s="139"/>
      <c r="P10" s="139"/>
      <c r="Q10" s="139"/>
      <c r="R10" s="139"/>
      <c r="S10" s="139"/>
      <c r="T10" s="139"/>
      <c r="U10" s="139"/>
      <c r="V10" s="139"/>
    </row>
    <row r="11" spans="1:22" s="142" customFormat="1" ht="21.95" customHeight="1">
      <c r="A11" s="441" t="s">
        <v>1265</v>
      </c>
      <c r="B11" s="143">
        <v>136</v>
      </c>
      <c r="C11" s="143">
        <v>3955</v>
      </c>
      <c r="D11" s="143">
        <v>825</v>
      </c>
      <c r="E11" s="143">
        <v>35238</v>
      </c>
      <c r="F11" s="143">
        <v>1839</v>
      </c>
      <c r="G11" s="143">
        <v>2396</v>
      </c>
      <c r="H11" s="143">
        <v>105</v>
      </c>
      <c r="I11" s="143">
        <v>17287</v>
      </c>
      <c r="J11" s="143">
        <v>0</v>
      </c>
      <c r="K11" s="139"/>
      <c r="L11" s="139"/>
      <c r="M11" s="139"/>
      <c r="N11" s="139"/>
      <c r="O11" s="139"/>
      <c r="P11" s="139"/>
      <c r="Q11" s="139"/>
      <c r="R11" s="139"/>
      <c r="S11" s="139"/>
      <c r="T11" s="139"/>
      <c r="U11" s="139"/>
      <c r="V11" s="139"/>
    </row>
    <row r="12" spans="1:22" s="142" customFormat="1" ht="21.95" customHeight="1">
      <c r="A12" s="441" t="s">
        <v>1266</v>
      </c>
      <c r="B12" s="143">
        <v>138</v>
      </c>
      <c r="C12" s="143">
        <v>3378</v>
      </c>
      <c r="D12" s="143">
        <v>728</v>
      </c>
      <c r="E12" s="143">
        <v>32429</v>
      </c>
      <c r="F12" s="143">
        <v>1660</v>
      </c>
      <c r="G12" s="143">
        <v>3396</v>
      </c>
      <c r="H12" s="143">
        <v>96</v>
      </c>
      <c r="I12" s="143">
        <v>16759</v>
      </c>
      <c r="J12" s="143">
        <v>0</v>
      </c>
      <c r="K12" s="139"/>
      <c r="L12" s="139"/>
      <c r="M12" s="139"/>
      <c r="N12" s="139"/>
      <c r="O12" s="139"/>
      <c r="P12" s="139"/>
      <c r="Q12" s="139"/>
      <c r="R12" s="139"/>
      <c r="S12" s="139"/>
      <c r="T12" s="139"/>
      <c r="U12" s="139"/>
      <c r="V12" s="139"/>
    </row>
    <row r="13" spans="1:22" s="142" customFormat="1" ht="21.95" customHeight="1">
      <c r="A13" s="441" t="s">
        <v>234</v>
      </c>
      <c r="B13" s="143">
        <v>135</v>
      </c>
      <c r="C13" s="143">
        <v>2588</v>
      </c>
      <c r="D13" s="143">
        <v>790</v>
      </c>
      <c r="E13" s="143">
        <v>31478</v>
      </c>
      <c r="F13" s="143">
        <v>1478</v>
      </c>
      <c r="G13" s="143">
        <v>6815</v>
      </c>
      <c r="H13" s="143">
        <v>89</v>
      </c>
      <c r="I13" s="143">
        <v>19149</v>
      </c>
      <c r="J13" s="143">
        <v>0</v>
      </c>
      <c r="K13" s="139"/>
      <c r="L13" s="139"/>
      <c r="M13" s="139"/>
      <c r="N13" s="139"/>
      <c r="O13" s="139"/>
      <c r="P13" s="139"/>
      <c r="Q13" s="139"/>
      <c r="R13" s="139"/>
      <c r="S13" s="139"/>
      <c r="T13" s="139"/>
      <c r="U13" s="139"/>
      <c r="V13" s="139"/>
    </row>
    <row r="14" spans="1:22" s="142" customFormat="1" ht="21.95" customHeight="1">
      <c r="A14" s="441" t="s">
        <v>235</v>
      </c>
      <c r="B14" s="143">
        <v>89</v>
      </c>
      <c r="C14" s="143">
        <v>2330</v>
      </c>
      <c r="D14" s="143">
        <v>764</v>
      </c>
      <c r="E14" s="143">
        <v>30004</v>
      </c>
      <c r="F14" s="143">
        <v>1151</v>
      </c>
      <c r="G14" s="143">
        <v>8076</v>
      </c>
      <c r="H14" s="143">
        <v>81</v>
      </c>
      <c r="I14" s="143">
        <v>19959</v>
      </c>
      <c r="J14" s="143">
        <v>0</v>
      </c>
      <c r="K14" s="139"/>
      <c r="L14" s="139"/>
      <c r="M14" s="139"/>
      <c r="N14" s="139"/>
      <c r="O14" s="139"/>
      <c r="P14" s="139"/>
      <c r="Q14" s="139"/>
      <c r="R14" s="139"/>
      <c r="S14" s="139"/>
      <c r="T14" s="139"/>
      <c r="U14" s="139"/>
      <c r="V14" s="139"/>
    </row>
    <row r="15" spans="1:22" s="142" customFormat="1" ht="21.95" customHeight="1">
      <c r="A15" s="441" t="s">
        <v>236</v>
      </c>
      <c r="B15" s="143">
        <v>76</v>
      </c>
      <c r="C15" s="143">
        <v>2486</v>
      </c>
      <c r="D15" s="143">
        <v>816</v>
      </c>
      <c r="E15" s="143">
        <v>29162</v>
      </c>
      <c r="F15" s="143">
        <v>1081</v>
      </c>
      <c r="G15" s="143">
        <v>7381</v>
      </c>
      <c r="H15" s="143">
        <v>78</v>
      </c>
      <c r="I15" s="143">
        <v>19455</v>
      </c>
      <c r="J15" s="143">
        <v>0</v>
      </c>
      <c r="K15" s="139"/>
      <c r="L15" s="139"/>
      <c r="M15" s="139"/>
      <c r="N15" s="139"/>
      <c r="O15" s="139"/>
      <c r="P15" s="139"/>
      <c r="Q15" s="139"/>
      <c r="R15" s="139"/>
      <c r="S15" s="139"/>
      <c r="T15" s="139"/>
      <c r="U15" s="139"/>
      <c r="V15" s="139"/>
    </row>
    <row r="16" spans="1:22" s="142" customFormat="1" ht="21.95" customHeight="1">
      <c r="A16" s="441" t="s">
        <v>237</v>
      </c>
      <c r="B16" s="143">
        <v>77</v>
      </c>
      <c r="C16" s="143">
        <v>1824</v>
      </c>
      <c r="D16" s="143">
        <v>821</v>
      </c>
      <c r="E16" s="143">
        <v>26801</v>
      </c>
      <c r="F16" s="143">
        <v>890</v>
      </c>
      <c r="G16" s="143">
        <v>6283</v>
      </c>
      <c r="H16" s="143">
        <v>77</v>
      </c>
      <c r="I16" s="143">
        <v>16802</v>
      </c>
      <c r="J16" s="143">
        <v>0</v>
      </c>
      <c r="K16" s="139"/>
      <c r="L16" s="139"/>
      <c r="M16" s="139"/>
      <c r="N16" s="139"/>
      <c r="O16" s="139"/>
      <c r="P16" s="139"/>
      <c r="Q16" s="139"/>
      <c r="R16" s="139"/>
      <c r="S16" s="139"/>
      <c r="T16" s="139"/>
      <c r="U16" s="139"/>
      <c r="V16" s="139"/>
    </row>
    <row r="17" spans="1:22" s="142" customFormat="1" ht="21.95" customHeight="1">
      <c r="A17" s="441" t="s">
        <v>1091</v>
      </c>
      <c r="B17" s="144">
        <v>50</v>
      </c>
      <c r="C17" s="144">
        <v>1303</v>
      </c>
      <c r="D17" s="144">
        <v>727</v>
      </c>
      <c r="E17" s="144">
        <v>21103</v>
      </c>
      <c r="F17" s="144">
        <v>684</v>
      </c>
      <c r="G17" s="144">
        <v>6925</v>
      </c>
      <c r="H17" s="144">
        <v>62</v>
      </c>
      <c r="I17" s="144">
        <v>14687</v>
      </c>
      <c r="J17" s="143">
        <v>0</v>
      </c>
      <c r="K17" s="139"/>
      <c r="L17" s="139"/>
      <c r="M17" s="139"/>
      <c r="N17" s="139"/>
      <c r="O17" s="139"/>
      <c r="P17" s="139"/>
      <c r="Q17" s="139"/>
      <c r="R17" s="139"/>
      <c r="S17" s="139"/>
      <c r="T17" s="139"/>
      <c r="U17" s="139"/>
      <c r="V17" s="139"/>
    </row>
    <row r="18" spans="1:22" s="142" customFormat="1">
      <c r="A18" s="927" t="s">
        <v>555</v>
      </c>
      <c r="B18" s="928"/>
      <c r="C18" s="928"/>
      <c r="D18" s="928"/>
      <c r="E18" s="928"/>
      <c r="F18" s="928"/>
      <c r="G18" s="928"/>
      <c r="H18" s="928"/>
      <c r="I18" s="928"/>
      <c r="J18" s="145"/>
      <c r="K18" s="139"/>
      <c r="L18" s="139"/>
      <c r="M18" s="139"/>
      <c r="N18" s="139"/>
      <c r="O18" s="139"/>
      <c r="P18" s="139"/>
      <c r="Q18" s="139"/>
      <c r="R18" s="139"/>
      <c r="S18" s="139"/>
      <c r="T18" s="139"/>
      <c r="U18" s="139"/>
      <c r="V18" s="139"/>
    </row>
    <row r="19" spans="1:22" s="139" customFormat="1" ht="62.25" customHeight="1">
      <c r="A19" s="925" t="s">
        <v>1206</v>
      </c>
      <c r="B19" s="926"/>
      <c r="C19" s="926"/>
      <c r="D19" s="926"/>
      <c r="E19" s="926"/>
      <c r="F19" s="926"/>
      <c r="G19" s="926"/>
      <c r="H19" s="926"/>
      <c r="I19" s="926"/>
    </row>
    <row r="20" spans="1:22" s="139" customFormat="1" ht="29.25" customHeight="1">
      <c r="A20" s="926"/>
      <c r="B20" s="926"/>
      <c r="C20" s="926"/>
      <c r="D20" s="926"/>
      <c r="E20" s="926"/>
      <c r="F20" s="926"/>
      <c r="G20" s="926"/>
      <c r="H20" s="926"/>
      <c r="I20" s="926"/>
    </row>
    <row r="21" spans="1:22" s="139" customFormat="1"/>
    <row r="22" spans="1:22" s="139" customFormat="1"/>
    <row r="23" spans="1:22" s="139" customFormat="1"/>
    <row r="24" spans="1:22" s="139" customFormat="1"/>
    <row r="25" spans="1:22" s="139" customFormat="1"/>
    <row r="26" spans="1:22" s="139" customFormat="1"/>
  </sheetData>
  <mergeCells count="14">
    <mergeCell ref="A19:I19"/>
    <mergeCell ref="A20:I20"/>
    <mergeCell ref="A18:I18"/>
    <mergeCell ref="A1:J1"/>
    <mergeCell ref="A3:A7"/>
    <mergeCell ref="B3:B7"/>
    <mergeCell ref="C3:C7"/>
    <mergeCell ref="D3:D7"/>
    <mergeCell ref="E3:E7"/>
    <mergeCell ref="F3:F7"/>
    <mergeCell ref="G3:G7"/>
    <mergeCell ref="H3:H7"/>
    <mergeCell ref="I3:I7"/>
    <mergeCell ref="J3:J7"/>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63" orientation="landscape" r:id="rId1"/>
  <headerFooter differentOddEven="1" scaleWithDoc="0">
    <oddHeader>&amp;L&amp;"Times New Roman,標準"&amp;8 107&amp;"標楷體,標準"年犯罪狀況及其分析</oddHeader>
    <evenHeader>&amp;R&amp;"標楷體,標準"&amp;8第二篇　犯罪之處理</even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I20"/>
  <sheetViews>
    <sheetView showGridLines="0" zoomScale="85" zoomScaleNormal="85" workbookViewId="0">
      <selection activeCell="L16" sqref="L16"/>
    </sheetView>
  </sheetViews>
  <sheetFormatPr defaultColWidth="8.875" defaultRowHeight="15.75"/>
  <cols>
    <col min="1" max="1" width="10.625" style="152" customWidth="1"/>
    <col min="2" max="2" width="10.5" style="152" customWidth="1"/>
    <col min="3" max="3" width="12.125" style="152" customWidth="1"/>
    <col min="4" max="7" width="10.5" style="152" customWidth="1"/>
    <col min="8" max="9" width="10.375" style="152" customWidth="1"/>
    <col min="10" max="16384" width="8.875" style="152"/>
  </cols>
  <sheetData>
    <row r="1" spans="1:9" s="146" customFormat="1" ht="30" customHeight="1">
      <c r="A1" s="946" t="s">
        <v>1209</v>
      </c>
      <c r="B1" s="946"/>
      <c r="C1" s="946"/>
      <c r="D1" s="946"/>
      <c r="E1" s="946"/>
      <c r="F1" s="946"/>
      <c r="G1" s="946"/>
      <c r="H1" s="946"/>
      <c r="I1" s="946"/>
    </row>
    <row r="2" spans="1:9" s="147" customFormat="1" ht="42" customHeight="1">
      <c r="A2" s="947"/>
      <c r="B2" s="949" t="s">
        <v>1210</v>
      </c>
      <c r="C2" s="949"/>
      <c r="D2" s="949" t="s">
        <v>1211</v>
      </c>
      <c r="E2" s="949"/>
      <c r="F2" s="950" t="s">
        <v>126</v>
      </c>
      <c r="G2" s="950"/>
      <c r="H2" s="950" t="s">
        <v>1212</v>
      </c>
      <c r="I2" s="950"/>
    </row>
    <row r="3" spans="1:9" s="147" customFormat="1" ht="47.45" customHeight="1">
      <c r="A3" s="948"/>
      <c r="B3" s="949"/>
      <c r="C3" s="949"/>
      <c r="D3" s="949"/>
      <c r="E3" s="949"/>
      <c r="F3" s="951"/>
      <c r="G3" s="951"/>
      <c r="H3" s="951"/>
      <c r="I3" s="951"/>
    </row>
    <row r="4" spans="1:9" s="147" customFormat="1" ht="29.1" customHeight="1">
      <c r="A4" s="948"/>
      <c r="B4" s="148" t="s">
        <v>1207</v>
      </c>
      <c r="C4" s="149" t="s">
        <v>1208</v>
      </c>
      <c r="D4" s="148" t="s">
        <v>1207</v>
      </c>
      <c r="E4" s="149" t="s">
        <v>1208</v>
      </c>
      <c r="F4" s="148" t="s">
        <v>1207</v>
      </c>
      <c r="G4" s="149" t="s">
        <v>1208</v>
      </c>
      <c r="H4" s="148" t="s">
        <v>1207</v>
      </c>
      <c r="I4" s="149" t="s">
        <v>1208</v>
      </c>
    </row>
    <row r="5" spans="1:9" ht="27.95" customHeight="1">
      <c r="A5" s="441" t="s">
        <v>1281</v>
      </c>
      <c r="B5" s="150">
        <v>35914</v>
      </c>
      <c r="C5" s="150">
        <v>169265.47870000001</v>
      </c>
      <c r="D5" s="151">
        <v>18884</v>
      </c>
      <c r="E5" s="151">
        <v>95565.968699999998</v>
      </c>
      <c r="F5" s="151">
        <v>15776</v>
      </c>
      <c r="G5" s="151">
        <v>68280.06</v>
      </c>
      <c r="H5" s="151">
        <v>1254</v>
      </c>
      <c r="I5" s="151">
        <v>5419.45</v>
      </c>
    </row>
    <row r="6" spans="1:9" ht="27.95" customHeight="1">
      <c r="A6" s="441" t="s">
        <v>1263</v>
      </c>
      <c r="B6" s="150">
        <v>35627</v>
      </c>
      <c r="C6" s="150">
        <v>182452.09030000001</v>
      </c>
      <c r="D6" s="151">
        <v>23776</v>
      </c>
      <c r="E6" s="151">
        <v>123602.8737</v>
      </c>
      <c r="F6" s="151">
        <v>11175</v>
      </c>
      <c r="G6" s="151">
        <v>55499.876600000003</v>
      </c>
      <c r="H6" s="151">
        <v>676</v>
      </c>
      <c r="I6" s="151">
        <v>3349.34</v>
      </c>
    </row>
    <row r="7" spans="1:9" ht="27.95" customHeight="1">
      <c r="A7" s="441" t="s">
        <v>1264</v>
      </c>
      <c r="B7" s="150">
        <v>41841</v>
      </c>
      <c r="C7" s="150">
        <v>218287.58</v>
      </c>
      <c r="D7" s="151">
        <v>33318</v>
      </c>
      <c r="E7" s="151">
        <v>176755.51</v>
      </c>
      <c r="F7" s="151">
        <v>8363</v>
      </c>
      <c r="G7" s="151">
        <v>40723.07</v>
      </c>
      <c r="H7" s="151">
        <v>160</v>
      </c>
      <c r="I7" s="151">
        <v>809</v>
      </c>
    </row>
    <row r="8" spans="1:9" ht="27.95" customHeight="1">
      <c r="A8" s="441" t="s">
        <v>1265</v>
      </c>
      <c r="B8" s="150">
        <v>35126</v>
      </c>
      <c r="C8" s="150">
        <v>184530.89490000001</v>
      </c>
      <c r="D8" s="151">
        <v>35123</v>
      </c>
      <c r="E8" s="151">
        <v>184515.79490000001</v>
      </c>
      <c r="F8" s="151">
        <v>3</v>
      </c>
      <c r="G8" s="151">
        <v>15.1</v>
      </c>
      <c r="H8" s="151" t="s">
        <v>127</v>
      </c>
      <c r="I8" s="151" t="s">
        <v>127</v>
      </c>
    </row>
    <row r="9" spans="1:9" ht="27.95" customHeight="1">
      <c r="A9" s="441" t="s">
        <v>1266</v>
      </c>
      <c r="B9" s="150">
        <v>31989</v>
      </c>
      <c r="C9" s="150">
        <v>167291.20000000001</v>
      </c>
      <c r="D9" s="151">
        <v>31989</v>
      </c>
      <c r="E9" s="151">
        <v>167291.20000000001</v>
      </c>
      <c r="F9" s="151" t="s">
        <v>127</v>
      </c>
      <c r="G9" s="151" t="s">
        <v>127</v>
      </c>
      <c r="H9" s="151" t="s">
        <v>127</v>
      </c>
      <c r="I9" s="151" t="s">
        <v>127</v>
      </c>
    </row>
    <row r="10" spans="1:9" ht="27.95" customHeight="1">
      <c r="A10" s="441" t="s">
        <v>234</v>
      </c>
      <c r="B10" s="150">
        <v>31282</v>
      </c>
      <c r="C10" s="150">
        <v>175103.1678</v>
      </c>
      <c r="D10" s="151">
        <v>31282</v>
      </c>
      <c r="E10" s="151">
        <v>175103.1678</v>
      </c>
      <c r="F10" s="151" t="s">
        <v>127</v>
      </c>
      <c r="G10" s="151" t="s">
        <v>127</v>
      </c>
      <c r="H10" s="151" t="s">
        <v>127</v>
      </c>
      <c r="I10" s="151" t="s">
        <v>127</v>
      </c>
    </row>
    <row r="11" spans="1:9" ht="27.95" customHeight="1">
      <c r="A11" s="441" t="s">
        <v>235</v>
      </c>
      <c r="B11" s="150">
        <v>29873</v>
      </c>
      <c r="C11" s="150">
        <v>154498.76809999999</v>
      </c>
      <c r="D11" s="151">
        <v>29873</v>
      </c>
      <c r="E11" s="151">
        <v>154498.76809999999</v>
      </c>
      <c r="F11" s="151" t="s">
        <v>127</v>
      </c>
      <c r="G11" s="151" t="s">
        <v>127</v>
      </c>
      <c r="H11" s="151" t="s">
        <v>127</v>
      </c>
      <c r="I11" s="151" t="s">
        <v>127</v>
      </c>
    </row>
    <row r="12" spans="1:9" ht="27.95" customHeight="1">
      <c r="A12" s="441" t="s">
        <v>236</v>
      </c>
      <c r="B12" s="150">
        <v>29124</v>
      </c>
      <c r="C12" s="150">
        <v>144834.53</v>
      </c>
      <c r="D12" s="151">
        <v>29124</v>
      </c>
      <c r="E12" s="151">
        <v>144834.53</v>
      </c>
      <c r="F12" s="151" t="s">
        <v>127</v>
      </c>
      <c r="G12" s="151" t="s">
        <v>127</v>
      </c>
      <c r="H12" s="151" t="s">
        <v>127</v>
      </c>
      <c r="I12" s="151" t="s">
        <v>127</v>
      </c>
    </row>
    <row r="13" spans="1:9" ht="27.95" customHeight="1">
      <c r="A13" s="441" t="s">
        <v>237</v>
      </c>
      <c r="B13" s="150">
        <v>26748</v>
      </c>
      <c r="C13" s="150">
        <v>152690.39120000001</v>
      </c>
      <c r="D13" s="151">
        <v>26748</v>
      </c>
      <c r="E13" s="151">
        <v>152690.39120000001</v>
      </c>
      <c r="F13" s="151" t="s">
        <v>127</v>
      </c>
      <c r="G13" s="151" t="s">
        <v>127</v>
      </c>
      <c r="H13" s="151" t="s">
        <v>127</v>
      </c>
      <c r="I13" s="151" t="s">
        <v>127</v>
      </c>
    </row>
    <row r="14" spans="1:9" ht="27.95" customHeight="1">
      <c r="A14" s="445" t="s">
        <v>1091</v>
      </c>
      <c r="B14" s="735">
        <v>21066</v>
      </c>
      <c r="C14" s="735">
        <v>233574.41990000001</v>
      </c>
      <c r="D14" s="153">
        <v>21066</v>
      </c>
      <c r="E14" s="153">
        <v>233574.41990000001</v>
      </c>
      <c r="F14" s="153" t="s">
        <v>127</v>
      </c>
      <c r="G14" s="153" t="s">
        <v>127</v>
      </c>
      <c r="H14" s="153" t="s">
        <v>127</v>
      </c>
      <c r="I14" s="153" t="s">
        <v>127</v>
      </c>
    </row>
    <row r="15" spans="1:9">
      <c r="A15" s="813" t="s">
        <v>1213</v>
      </c>
      <c r="B15" s="154"/>
      <c r="C15" s="154"/>
      <c r="D15" s="154"/>
      <c r="E15" s="154"/>
      <c r="F15" s="154"/>
      <c r="G15" s="154"/>
      <c r="H15" s="154"/>
      <c r="I15" s="154"/>
    </row>
    <row r="16" spans="1:9" ht="74.25" customHeight="1">
      <c r="A16" s="926" t="s">
        <v>1214</v>
      </c>
      <c r="B16" s="926"/>
      <c r="C16" s="926"/>
      <c r="D16" s="926"/>
      <c r="E16" s="926"/>
      <c r="F16" s="926"/>
      <c r="G16" s="926"/>
      <c r="H16" s="926"/>
      <c r="I16" s="926"/>
    </row>
    <row r="17" spans="2:9" ht="15.6" customHeight="1">
      <c r="B17" s="945"/>
      <c r="C17" s="945"/>
      <c r="D17" s="945"/>
      <c r="E17" s="945"/>
      <c r="F17" s="945"/>
      <c r="G17" s="945"/>
      <c r="H17" s="945"/>
      <c r="I17" s="945"/>
    </row>
    <row r="18" spans="2:9" ht="31.35" customHeight="1">
      <c r="B18" s="945"/>
      <c r="C18" s="945"/>
      <c r="D18" s="945"/>
      <c r="E18" s="945"/>
      <c r="F18" s="945"/>
      <c r="G18" s="945"/>
      <c r="H18" s="945"/>
      <c r="I18" s="945"/>
    </row>
    <row r="19" spans="2:9" ht="46.35" customHeight="1">
      <c r="B19" s="945"/>
      <c r="C19" s="945"/>
      <c r="D19" s="945"/>
      <c r="E19" s="945"/>
      <c r="F19" s="945"/>
      <c r="G19" s="945"/>
      <c r="H19" s="945"/>
      <c r="I19" s="945"/>
    </row>
    <row r="20" spans="2:9">
      <c r="C20" s="154"/>
    </row>
  </sheetData>
  <mergeCells count="10">
    <mergeCell ref="A16:I16"/>
    <mergeCell ref="B17:I17"/>
    <mergeCell ref="B18:I18"/>
    <mergeCell ref="B19:I19"/>
    <mergeCell ref="A1:I1"/>
    <mergeCell ref="A2:A4"/>
    <mergeCell ref="B2:C3"/>
    <mergeCell ref="D2:E3"/>
    <mergeCell ref="F2:G3"/>
    <mergeCell ref="H2:I3"/>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99"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M16"/>
  <sheetViews>
    <sheetView showGridLines="0" zoomScale="70" zoomScaleNormal="70" workbookViewId="0">
      <selection activeCell="C24" sqref="C24"/>
    </sheetView>
  </sheetViews>
  <sheetFormatPr defaultColWidth="9" defaultRowHeight="15.75"/>
  <cols>
    <col min="1" max="1" width="13" style="10" customWidth="1"/>
    <col min="2" max="10" width="11.625" style="10" customWidth="1"/>
    <col min="11" max="16384" width="9" style="10"/>
  </cols>
  <sheetData>
    <row r="1" spans="1:13" ht="30.6" customHeight="1">
      <c r="A1" s="884" t="s">
        <v>1015</v>
      </c>
      <c r="B1" s="884"/>
      <c r="C1" s="884"/>
      <c r="D1" s="884"/>
      <c r="E1" s="884"/>
      <c r="F1" s="884"/>
      <c r="G1" s="884"/>
      <c r="H1" s="884"/>
      <c r="I1" s="884"/>
      <c r="J1" s="884"/>
    </row>
    <row r="2" spans="1:13" s="32" customFormat="1" ht="21.75" customHeight="1">
      <c r="G2" s="155"/>
      <c r="H2" s="156"/>
      <c r="I2" s="156"/>
      <c r="J2" s="814" t="s">
        <v>1215</v>
      </c>
    </row>
    <row r="3" spans="1:13" ht="27.2" customHeight="1">
      <c r="A3" s="896"/>
      <c r="B3" s="953" t="s">
        <v>129</v>
      </c>
      <c r="C3" s="953"/>
      <c r="D3" s="953"/>
      <c r="E3" s="953"/>
      <c r="F3" s="954" t="s">
        <v>130</v>
      </c>
      <c r="G3" s="953"/>
      <c r="H3" s="953"/>
      <c r="I3" s="953"/>
      <c r="J3" s="953"/>
    </row>
    <row r="4" spans="1:13" ht="62.45" customHeight="1">
      <c r="A4" s="897"/>
      <c r="B4" s="484" t="s">
        <v>131</v>
      </c>
      <c r="C4" s="157" t="s">
        <v>132</v>
      </c>
      <c r="D4" s="157" t="s">
        <v>133</v>
      </c>
      <c r="E4" s="521" t="s">
        <v>134</v>
      </c>
      <c r="F4" s="522" t="s">
        <v>131</v>
      </c>
      <c r="G4" s="157" t="s">
        <v>135</v>
      </c>
      <c r="H4" s="157" t="s">
        <v>132</v>
      </c>
      <c r="I4" s="157" t="s">
        <v>133</v>
      </c>
      <c r="J4" s="157" t="s">
        <v>134</v>
      </c>
    </row>
    <row r="5" spans="1:13" ht="29.25" customHeight="1">
      <c r="A5" s="441" t="s">
        <v>1280</v>
      </c>
      <c r="B5" s="151">
        <f t="shared" ref="B5:B13" si="0">SUM(C5:E5)</f>
        <v>132320</v>
      </c>
      <c r="C5" s="151">
        <v>38446</v>
      </c>
      <c r="D5" s="151">
        <v>86203</v>
      </c>
      <c r="E5" s="151">
        <v>7671</v>
      </c>
      <c r="F5" s="742">
        <f t="shared" ref="F5:F13" si="1">SUM(H5:J5)</f>
        <v>56465</v>
      </c>
      <c r="G5" s="743">
        <f t="shared" ref="G5:G13" si="2">F5/B5*100</f>
        <v>42.673065296251508</v>
      </c>
      <c r="H5" s="151">
        <v>37109</v>
      </c>
      <c r="I5" s="151">
        <v>18779</v>
      </c>
      <c r="J5" s="151">
        <v>577</v>
      </c>
      <c r="L5" s="158"/>
      <c r="M5" s="159"/>
    </row>
    <row r="6" spans="1:13" ht="29.25" customHeight="1">
      <c r="A6" s="441" t="s">
        <v>1263</v>
      </c>
      <c r="B6" s="151">
        <f t="shared" si="0"/>
        <v>132067</v>
      </c>
      <c r="C6" s="151">
        <v>38358</v>
      </c>
      <c r="D6" s="151">
        <v>87025</v>
      </c>
      <c r="E6" s="151">
        <v>6684</v>
      </c>
      <c r="F6" s="742">
        <f t="shared" si="1"/>
        <v>56433</v>
      </c>
      <c r="G6" s="743">
        <f t="shared" si="2"/>
        <v>42.730583718869966</v>
      </c>
      <c r="H6" s="151">
        <v>36698</v>
      </c>
      <c r="I6" s="151">
        <v>19238</v>
      </c>
      <c r="J6" s="151">
        <v>497</v>
      </c>
      <c r="L6" s="158"/>
      <c r="M6" s="159"/>
    </row>
    <row r="7" spans="1:13" ht="29.25" customHeight="1">
      <c r="A7" s="441" t="s">
        <v>1264</v>
      </c>
      <c r="B7" s="151">
        <f t="shared" si="0"/>
        <v>139141</v>
      </c>
      <c r="C7" s="151">
        <v>41534</v>
      </c>
      <c r="D7" s="151">
        <v>89687</v>
      </c>
      <c r="E7" s="151">
        <v>7920</v>
      </c>
      <c r="F7" s="742">
        <f t="shared" si="1"/>
        <v>60389</v>
      </c>
      <c r="G7" s="743">
        <f t="shared" si="2"/>
        <v>43.401297963935868</v>
      </c>
      <c r="H7" s="151">
        <v>40338</v>
      </c>
      <c r="I7" s="151">
        <v>19446</v>
      </c>
      <c r="J7" s="151">
        <v>605</v>
      </c>
      <c r="L7" s="158"/>
      <c r="M7" s="159"/>
    </row>
    <row r="8" spans="1:13" ht="29.25" customHeight="1">
      <c r="A8" s="441" t="s">
        <v>1265</v>
      </c>
      <c r="B8" s="151">
        <f t="shared" si="0"/>
        <v>138972</v>
      </c>
      <c r="C8" s="151">
        <v>37567</v>
      </c>
      <c r="D8" s="151">
        <v>94579</v>
      </c>
      <c r="E8" s="151">
        <v>6826</v>
      </c>
      <c r="F8" s="742">
        <f t="shared" si="1"/>
        <v>57464</v>
      </c>
      <c r="G8" s="743">
        <f t="shared" si="2"/>
        <v>41.349336557004293</v>
      </c>
      <c r="H8" s="151">
        <v>35957</v>
      </c>
      <c r="I8" s="151">
        <v>21064</v>
      </c>
      <c r="J8" s="151">
        <v>443</v>
      </c>
      <c r="L8" s="158"/>
      <c r="M8" s="159"/>
    </row>
    <row r="9" spans="1:13" ht="29.25" customHeight="1">
      <c r="A9" s="441" t="s">
        <v>1266</v>
      </c>
      <c r="B9" s="151">
        <f t="shared" si="0"/>
        <v>140520</v>
      </c>
      <c r="C9" s="151">
        <v>35350</v>
      </c>
      <c r="D9" s="151">
        <v>99088</v>
      </c>
      <c r="E9" s="151">
        <v>6082</v>
      </c>
      <c r="F9" s="742">
        <f t="shared" si="1"/>
        <v>54095</v>
      </c>
      <c r="G9" s="743">
        <f t="shared" si="2"/>
        <v>38.496299459151722</v>
      </c>
      <c r="H9" s="151">
        <v>33405</v>
      </c>
      <c r="I9" s="151">
        <v>20342</v>
      </c>
      <c r="J9" s="151">
        <v>348</v>
      </c>
      <c r="L9" s="158"/>
      <c r="M9" s="159"/>
    </row>
    <row r="10" spans="1:13" ht="29.25" customHeight="1">
      <c r="A10" s="441" t="s">
        <v>234</v>
      </c>
      <c r="B10" s="151">
        <f t="shared" si="0"/>
        <v>156206</v>
      </c>
      <c r="C10" s="151">
        <v>39439</v>
      </c>
      <c r="D10" s="151">
        <v>110457</v>
      </c>
      <c r="E10" s="151">
        <v>6310</v>
      </c>
      <c r="F10" s="742">
        <f t="shared" si="1"/>
        <v>57830</v>
      </c>
      <c r="G10" s="743">
        <f t="shared" si="2"/>
        <v>37.021625289681573</v>
      </c>
      <c r="H10" s="151">
        <v>36263</v>
      </c>
      <c r="I10" s="151">
        <v>21250</v>
      </c>
      <c r="J10" s="151">
        <v>317</v>
      </c>
      <c r="L10" s="158"/>
      <c r="M10" s="159"/>
    </row>
    <row r="11" spans="1:13" ht="29.25" customHeight="1">
      <c r="A11" s="441" t="s">
        <v>235</v>
      </c>
      <c r="B11" s="151">
        <f t="shared" si="0"/>
        <v>163507</v>
      </c>
      <c r="C11" s="151">
        <v>38189</v>
      </c>
      <c r="D11" s="151">
        <v>117491</v>
      </c>
      <c r="E11" s="151">
        <v>7827</v>
      </c>
      <c r="F11" s="742">
        <f t="shared" si="1"/>
        <v>57636</v>
      </c>
      <c r="G11" s="743">
        <f t="shared" si="2"/>
        <v>35.249866978172193</v>
      </c>
      <c r="H11" s="151">
        <v>35294</v>
      </c>
      <c r="I11" s="151">
        <v>21866</v>
      </c>
      <c r="J11" s="151">
        <v>476</v>
      </c>
      <c r="L11" s="158"/>
      <c r="M11" s="159"/>
    </row>
    <row r="12" spans="1:13" ht="29.25" customHeight="1">
      <c r="A12" s="441" t="s">
        <v>236</v>
      </c>
      <c r="B12" s="151">
        <f t="shared" si="0"/>
        <v>168321</v>
      </c>
      <c r="C12" s="151">
        <v>35094</v>
      </c>
      <c r="D12" s="151">
        <v>125231</v>
      </c>
      <c r="E12" s="151">
        <v>7996</v>
      </c>
      <c r="F12" s="742">
        <f t="shared" si="1"/>
        <v>56506</v>
      </c>
      <c r="G12" s="743">
        <f t="shared" si="2"/>
        <v>33.570380404108818</v>
      </c>
      <c r="H12" s="151">
        <v>32686</v>
      </c>
      <c r="I12" s="151">
        <v>23255</v>
      </c>
      <c r="J12" s="151">
        <v>565</v>
      </c>
      <c r="L12" s="158"/>
      <c r="M12" s="159"/>
    </row>
    <row r="13" spans="1:13" ht="29.25" customHeight="1">
      <c r="A13" s="441" t="s">
        <v>237</v>
      </c>
      <c r="B13" s="151">
        <f t="shared" si="0"/>
        <v>180353</v>
      </c>
      <c r="C13" s="151">
        <v>32502</v>
      </c>
      <c r="D13" s="151">
        <v>141064</v>
      </c>
      <c r="E13" s="151">
        <v>6787</v>
      </c>
      <c r="F13" s="742">
        <f t="shared" si="1"/>
        <v>53682</v>
      </c>
      <c r="G13" s="743">
        <f t="shared" si="2"/>
        <v>29.764960937716587</v>
      </c>
      <c r="H13" s="151">
        <v>29478</v>
      </c>
      <c r="I13" s="151">
        <v>23751</v>
      </c>
      <c r="J13" s="151">
        <v>453</v>
      </c>
      <c r="L13" s="158"/>
      <c r="M13" s="159"/>
    </row>
    <row r="14" spans="1:13" ht="29.25" customHeight="1">
      <c r="A14" s="441" t="s">
        <v>1091</v>
      </c>
      <c r="B14" s="151">
        <f t="shared" ref="B14" si="3">SUM(C14:E14)</f>
        <v>189036</v>
      </c>
      <c r="C14" s="151">
        <v>27312</v>
      </c>
      <c r="D14" s="151">
        <v>156331</v>
      </c>
      <c r="E14" s="151">
        <v>5393</v>
      </c>
      <c r="F14" s="520">
        <f t="shared" ref="F14" si="4">SUM(H14:J14)</f>
        <v>46183</v>
      </c>
      <c r="G14" s="743">
        <f>F14/B14*100</f>
        <v>24.430796250449649</v>
      </c>
      <c r="H14" s="151">
        <v>23865</v>
      </c>
      <c r="I14" s="151">
        <v>21996</v>
      </c>
      <c r="J14" s="151">
        <v>322</v>
      </c>
      <c r="L14" s="158"/>
      <c r="M14" s="159"/>
    </row>
    <row r="15" spans="1:13" s="38" customFormat="1" ht="31.5" customHeight="1">
      <c r="A15" s="952" t="s">
        <v>558</v>
      </c>
      <c r="B15" s="952"/>
      <c r="C15" s="952"/>
      <c r="D15" s="952"/>
      <c r="E15" s="952"/>
      <c r="F15" s="952"/>
      <c r="G15" s="952"/>
      <c r="H15" s="952"/>
      <c r="I15" s="952"/>
      <c r="J15" s="952"/>
    </row>
    <row r="16" spans="1:13">
      <c r="A16" s="15"/>
    </row>
  </sheetData>
  <mergeCells count="5">
    <mergeCell ref="A15:J15"/>
    <mergeCell ref="A1:J1"/>
    <mergeCell ref="A3:A4"/>
    <mergeCell ref="B3:E3"/>
    <mergeCell ref="F3:J3"/>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68"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P34"/>
  <sheetViews>
    <sheetView showGridLines="0" zoomScale="70" zoomScaleNormal="70" workbookViewId="0">
      <selection activeCell="D38" sqref="D38"/>
    </sheetView>
  </sheetViews>
  <sheetFormatPr defaultColWidth="9" defaultRowHeight="15.75"/>
  <cols>
    <col min="1" max="1" width="5.375" style="10" customWidth="1"/>
    <col min="2" max="2" width="4.875" style="168" customWidth="1"/>
    <col min="3" max="9" width="10.5" style="10" customWidth="1"/>
    <col min="10" max="14" width="10.5" style="169" customWidth="1"/>
    <col min="15" max="16384" width="9" style="10"/>
  </cols>
  <sheetData>
    <row r="1" spans="1:16" s="160" customFormat="1" ht="20.25">
      <c r="A1" s="969" t="s">
        <v>1058</v>
      </c>
      <c r="B1" s="884"/>
      <c r="C1" s="884"/>
      <c r="D1" s="884"/>
      <c r="E1" s="884"/>
      <c r="F1" s="884"/>
      <c r="G1" s="884"/>
      <c r="H1" s="884"/>
      <c r="I1" s="884"/>
      <c r="J1" s="884"/>
      <c r="K1" s="884"/>
      <c r="L1" s="884"/>
      <c r="M1" s="884"/>
      <c r="N1" s="884"/>
    </row>
    <row r="2" spans="1:16" s="32" customFormat="1" ht="16.5" customHeight="1">
      <c r="B2" s="161"/>
      <c r="I2" s="162"/>
      <c r="J2" s="163"/>
      <c r="K2" s="163"/>
      <c r="L2" s="970" t="s">
        <v>1216</v>
      </c>
      <c r="M2" s="970"/>
      <c r="N2" s="970"/>
    </row>
    <row r="3" spans="1:16" ht="22.7" customHeight="1">
      <c r="A3" s="971"/>
      <c r="B3" s="971"/>
      <c r="C3" s="973" t="s">
        <v>559</v>
      </c>
      <c r="D3" s="974"/>
      <c r="E3" s="974"/>
      <c r="F3" s="974"/>
      <c r="G3" s="974"/>
      <c r="H3" s="974"/>
      <c r="I3" s="974"/>
      <c r="J3" s="973" t="s">
        <v>136</v>
      </c>
      <c r="K3" s="974"/>
      <c r="L3" s="974"/>
      <c r="M3" s="974"/>
      <c r="N3" s="974"/>
    </row>
    <row r="4" spans="1:16" ht="18" customHeight="1">
      <c r="A4" s="972"/>
      <c r="B4" s="972"/>
      <c r="C4" s="966" t="s">
        <v>32</v>
      </c>
      <c r="D4" s="973" t="s">
        <v>560</v>
      </c>
      <c r="E4" s="974"/>
      <c r="F4" s="974"/>
      <c r="G4" s="974"/>
      <c r="H4" s="974"/>
      <c r="I4" s="966" t="s">
        <v>137</v>
      </c>
      <c r="J4" s="963" t="s">
        <v>32</v>
      </c>
      <c r="K4" s="963" t="s">
        <v>138</v>
      </c>
      <c r="L4" s="963" t="s">
        <v>139</v>
      </c>
      <c r="M4" s="963" t="s">
        <v>140</v>
      </c>
      <c r="N4" s="963" t="s">
        <v>116</v>
      </c>
    </row>
    <row r="5" spans="1:16" ht="18" customHeight="1">
      <c r="A5" s="972"/>
      <c r="B5" s="972"/>
      <c r="C5" s="967"/>
      <c r="D5" s="966" t="s">
        <v>141</v>
      </c>
      <c r="E5" s="966" t="s">
        <v>142</v>
      </c>
      <c r="F5" s="966" t="s">
        <v>143</v>
      </c>
      <c r="G5" s="966" t="s">
        <v>144</v>
      </c>
      <c r="H5" s="966" t="s">
        <v>116</v>
      </c>
      <c r="I5" s="967"/>
      <c r="J5" s="964"/>
      <c r="K5" s="964"/>
      <c r="L5" s="964"/>
      <c r="M5" s="964"/>
      <c r="N5" s="964"/>
    </row>
    <row r="6" spans="1:16" ht="18" customHeight="1">
      <c r="A6" s="972"/>
      <c r="B6" s="972"/>
      <c r="C6" s="967"/>
      <c r="D6" s="967"/>
      <c r="E6" s="967"/>
      <c r="F6" s="967"/>
      <c r="G6" s="967"/>
      <c r="H6" s="967"/>
      <c r="I6" s="967"/>
      <c r="J6" s="964"/>
      <c r="K6" s="964"/>
      <c r="L6" s="964"/>
      <c r="M6" s="964"/>
      <c r="N6" s="964"/>
    </row>
    <row r="7" spans="1:16" ht="18" customHeight="1">
      <c r="A7" s="972"/>
      <c r="B7" s="972"/>
      <c r="C7" s="967"/>
      <c r="D7" s="967"/>
      <c r="E7" s="967"/>
      <c r="F7" s="967"/>
      <c r="G7" s="967"/>
      <c r="H7" s="967"/>
      <c r="I7" s="967"/>
      <c r="J7" s="964"/>
      <c r="K7" s="964"/>
      <c r="L7" s="964"/>
      <c r="M7" s="964"/>
      <c r="N7" s="964"/>
    </row>
    <row r="8" spans="1:16" ht="18" customHeight="1">
      <c r="A8" s="972"/>
      <c r="B8" s="972"/>
      <c r="C8" s="967"/>
      <c r="D8" s="967"/>
      <c r="E8" s="967"/>
      <c r="F8" s="967"/>
      <c r="G8" s="967"/>
      <c r="H8" s="967"/>
      <c r="I8" s="967"/>
      <c r="J8" s="964"/>
      <c r="K8" s="964"/>
      <c r="L8" s="964"/>
      <c r="M8" s="964"/>
      <c r="N8" s="964"/>
    </row>
    <row r="9" spans="1:16" ht="18" customHeight="1">
      <c r="A9" s="972"/>
      <c r="B9" s="972"/>
      <c r="C9" s="967"/>
      <c r="D9" s="967"/>
      <c r="E9" s="967"/>
      <c r="F9" s="967"/>
      <c r="G9" s="967"/>
      <c r="H9" s="967"/>
      <c r="I9" s="967"/>
      <c r="J9" s="964"/>
      <c r="K9" s="964"/>
      <c r="L9" s="964"/>
      <c r="M9" s="964"/>
      <c r="N9" s="964"/>
    </row>
    <row r="10" spans="1:16" ht="29.25" customHeight="1">
      <c r="A10" s="972"/>
      <c r="B10" s="972"/>
      <c r="C10" s="968"/>
      <c r="D10" s="968"/>
      <c r="E10" s="968"/>
      <c r="F10" s="968"/>
      <c r="G10" s="968"/>
      <c r="H10" s="968"/>
      <c r="I10" s="968"/>
      <c r="J10" s="965"/>
      <c r="K10" s="965"/>
      <c r="L10" s="965"/>
      <c r="M10" s="965"/>
      <c r="N10" s="965"/>
    </row>
    <row r="11" spans="1:16" ht="15" customHeight="1">
      <c r="A11" s="957" t="s">
        <v>1279</v>
      </c>
      <c r="B11" s="164" t="s">
        <v>111</v>
      </c>
      <c r="C11" s="518">
        <v>57067</v>
      </c>
      <c r="D11" s="518">
        <v>9</v>
      </c>
      <c r="E11" s="518">
        <v>119</v>
      </c>
      <c r="F11" s="518" t="s">
        <v>128</v>
      </c>
      <c r="G11" s="518">
        <v>56405</v>
      </c>
      <c r="H11" s="518">
        <v>30</v>
      </c>
      <c r="I11" s="518">
        <v>504</v>
      </c>
      <c r="J11" s="518">
        <v>55996</v>
      </c>
      <c r="K11" s="518">
        <v>49274.879999999997</v>
      </c>
      <c r="L11" s="518">
        <v>5128.25</v>
      </c>
      <c r="M11" s="518">
        <v>6.7</v>
      </c>
      <c r="N11" s="518">
        <v>1586.17</v>
      </c>
    </row>
    <row r="12" spans="1:16" s="767" customFormat="1" ht="15" customHeight="1">
      <c r="A12" s="957"/>
      <c r="B12" s="766" t="s">
        <v>103</v>
      </c>
      <c r="C12" s="517">
        <f>SUM(D12:I12)</f>
        <v>99.999999999999986</v>
      </c>
      <c r="D12" s="517">
        <f>IFERROR(D11/$C11*100,"-")</f>
        <v>1.5770935917430388E-2</v>
      </c>
      <c r="E12" s="517">
        <f t="shared" ref="E12:I12" si="0">IFERROR(E11/$C11*100,"-")</f>
        <v>0.20852681935269071</v>
      </c>
      <c r="F12" s="517" t="str">
        <f t="shared" si="0"/>
        <v>-</v>
      </c>
      <c r="G12" s="517">
        <f t="shared" si="0"/>
        <v>98.839960046962332</v>
      </c>
      <c r="H12" s="517">
        <f t="shared" si="0"/>
        <v>5.2569786391434628E-2</v>
      </c>
      <c r="I12" s="517">
        <f t="shared" si="0"/>
        <v>0.8831724113761017</v>
      </c>
      <c r="J12" s="517">
        <f>SUM(K12:N12)</f>
        <v>100</v>
      </c>
      <c r="K12" s="517">
        <f>IFERROR(K11/$J11*100,"-")</f>
        <v>87.997142653046652</v>
      </c>
      <c r="L12" s="517">
        <f t="shared" ref="L12:N12" si="1">IFERROR(L11/$J11*100,"-")</f>
        <v>9.1582434459604265</v>
      </c>
      <c r="M12" s="517">
        <f t="shared" si="1"/>
        <v>1.1965140367169084E-2</v>
      </c>
      <c r="N12" s="517">
        <f t="shared" si="1"/>
        <v>2.8326487606257591</v>
      </c>
    </row>
    <row r="13" spans="1:16" ht="15" customHeight="1">
      <c r="A13" s="957" t="s">
        <v>1263</v>
      </c>
      <c r="B13" s="164" t="s">
        <v>4</v>
      </c>
      <c r="C13" s="518">
        <v>56938</v>
      </c>
      <c r="D13" s="518">
        <v>12</v>
      </c>
      <c r="E13" s="518">
        <v>140</v>
      </c>
      <c r="F13" s="518">
        <v>2</v>
      </c>
      <c r="G13" s="518">
        <v>56229</v>
      </c>
      <c r="H13" s="518">
        <v>28</v>
      </c>
      <c r="I13" s="518">
        <v>527</v>
      </c>
      <c r="J13" s="518">
        <v>55123</v>
      </c>
      <c r="K13" s="518">
        <v>48095.83</v>
      </c>
      <c r="L13" s="518">
        <v>5337.14</v>
      </c>
      <c r="M13" s="518">
        <v>6.5</v>
      </c>
      <c r="N13" s="518">
        <v>1683.53</v>
      </c>
      <c r="O13" s="165"/>
      <c r="P13" s="166"/>
    </row>
    <row r="14" spans="1:16" s="767" customFormat="1" ht="15" customHeight="1">
      <c r="A14" s="957"/>
      <c r="B14" s="766" t="s">
        <v>27</v>
      </c>
      <c r="C14" s="517">
        <f>SUM(D14:I14)</f>
        <v>100.00000000000001</v>
      </c>
      <c r="D14" s="517">
        <f>IFERROR(D13/$C13*100,"-")</f>
        <v>2.1075555867786012E-2</v>
      </c>
      <c r="E14" s="517">
        <f t="shared" ref="E14" si="2">IFERROR(E13/$C13*100,"-")</f>
        <v>0.24588148512417013</v>
      </c>
      <c r="F14" s="517">
        <f t="shared" ref="F14" si="3">IFERROR(F13/$C13*100,"-")</f>
        <v>3.5125926446310024E-3</v>
      </c>
      <c r="G14" s="517">
        <f t="shared" ref="G14" si="4">IFERROR(G13/$C13*100,"-")</f>
        <v>98.754785907478322</v>
      </c>
      <c r="H14" s="517">
        <f t="shared" ref="H14" si="5">IFERROR(H13/$C13*100,"-")</f>
        <v>4.9176297024834031E-2</v>
      </c>
      <c r="I14" s="517">
        <f t="shared" ref="I14" si="6">IFERROR(I13/$C13*100,"-")</f>
        <v>0.92556816186026902</v>
      </c>
      <c r="J14" s="517">
        <f>SUM(K14:N14)</f>
        <v>100.00000000000001</v>
      </c>
      <c r="K14" s="517">
        <f>IFERROR(K13/$J13*100,"-")</f>
        <v>87.251836801335202</v>
      </c>
      <c r="L14" s="517">
        <f t="shared" ref="L14" si="7">IFERROR(L13/$J13*100,"-")</f>
        <v>9.6822379043230598</v>
      </c>
      <c r="M14" s="517">
        <f t="shared" ref="M14" si="8">IFERROR(M13/$J13*100,"-")</f>
        <v>1.1791811040763383E-2</v>
      </c>
      <c r="N14" s="517">
        <f t="shared" ref="N14" si="9">IFERROR(N13/$J13*100,"-")</f>
        <v>3.0541334833009812</v>
      </c>
      <c r="P14" s="768"/>
    </row>
    <row r="15" spans="1:16" ht="15" customHeight="1">
      <c r="A15" s="957" t="s">
        <v>1264</v>
      </c>
      <c r="B15" s="164" t="s">
        <v>145</v>
      </c>
      <c r="C15" s="518">
        <v>60917</v>
      </c>
      <c r="D15" s="518">
        <v>9</v>
      </c>
      <c r="E15" s="518">
        <v>122</v>
      </c>
      <c r="F15" s="518">
        <v>2</v>
      </c>
      <c r="G15" s="518">
        <v>60169</v>
      </c>
      <c r="H15" s="518">
        <v>25</v>
      </c>
      <c r="I15" s="518">
        <v>590</v>
      </c>
      <c r="J15" s="518">
        <v>59778</v>
      </c>
      <c r="K15" s="518">
        <v>52858.42</v>
      </c>
      <c r="L15" s="518">
        <v>5165.29</v>
      </c>
      <c r="M15" s="518">
        <v>14.2</v>
      </c>
      <c r="N15" s="518">
        <v>1740.09</v>
      </c>
      <c r="O15" s="165"/>
      <c r="P15" s="166"/>
    </row>
    <row r="16" spans="1:16" s="767" customFormat="1" ht="15" customHeight="1">
      <c r="A16" s="957"/>
      <c r="B16" s="766" t="s">
        <v>93</v>
      </c>
      <c r="C16" s="517">
        <f>SUM(D16:I16)</f>
        <v>100</v>
      </c>
      <c r="D16" s="517">
        <f>IFERROR(D15/$C15*100,"-")</f>
        <v>1.4774200961964641E-2</v>
      </c>
      <c r="E16" s="517">
        <f t="shared" ref="E16" si="10">IFERROR(E15/$C15*100,"-")</f>
        <v>0.20027250192885404</v>
      </c>
      <c r="F16" s="517">
        <f t="shared" ref="F16" si="11">IFERROR(F15/$C15*100,"-")</f>
        <v>3.2831557693254756E-3</v>
      </c>
      <c r="G16" s="517">
        <f t="shared" ref="G16" si="12">IFERROR(G15/$C15*100,"-")</f>
        <v>98.772099742272275</v>
      </c>
      <c r="H16" s="517">
        <f t="shared" ref="H16" si="13">IFERROR(H15/$C15*100,"-")</f>
        <v>4.1039447116568442E-2</v>
      </c>
      <c r="I16" s="517">
        <f t="shared" ref="I16" si="14">IFERROR(I15/$C15*100,"-")</f>
        <v>0.96853095195101535</v>
      </c>
      <c r="J16" s="517">
        <f>SUM(K16:N16)</f>
        <v>100</v>
      </c>
      <c r="K16" s="517">
        <f>IFERROR(K15/$J15*100,"-")</f>
        <v>88.424537455251098</v>
      </c>
      <c r="L16" s="517">
        <f t="shared" ref="L16" si="15">IFERROR(L15/$J15*100,"-")</f>
        <v>8.6407875807153136</v>
      </c>
      <c r="M16" s="517">
        <f t="shared" ref="M16" si="16">IFERROR(M15/$J15*100,"-")</f>
        <v>2.3754558533239652E-2</v>
      </c>
      <c r="N16" s="517">
        <f t="shared" ref="N16" si="17">IFERROR(N15/$J15*100,"-")</f>
        <v>2.910920405500351</v>
      </c>
      <c r="P16" s="768"/>
    </row>
    <row r="17" spans="1:16" ht="15" customHeight="1">
      <c r="A17" s="957" t="s">
        <v>1265</v>
      </c>
      <c r="B17" s="164" t="s">
        <v>111</v>
      </c>
      <c r="C17" s="518">
        <v>58054</v>
      </c>
      <c r="D17" s="518">
        <v>8</v>
      </c>
      <c r="E17" s="518">
        <v>103</v>
      </c>
      <c r="F17" s="518">
        <v>3</v>
      </c>
      <c r="G17" s="518">
        <v>57184</v>
      </c>
      <c r="H17" s="518">
        <v>26</v>
      </c>
      <c r="I17" s="518">
        <v>730</v>
      </c>
      <c r="J17" s="518">
        <v>54212</v>
      </c>
      <c r="K17" s="518">
        <v>48158.36</v>
      </c>
      <c r="L17" s="518">
        <v>4427.37</v>
      </c>
      <c r="M17" s="518">
        <v>20.59</v>
      </c>
      <c r="N17" s="518">
        <v>1605.68</v>
      </c>
      <c r="O17" s="165"/>
      <c r="P17" s="166"/>
    </row>
    <row r="18" spans="1:16" s="767" customFormat="1" ht="15" customHeight="1">
      <c r="A18" s="957"/>
      <c r="B18" s="766" t="s">
        <v>103</v>
      </c>
      <c r="C18" s="517">
        <f>SUM(D18:I18)</f>
        <v>100.00000000000001</v>
      </c>
      <c r="D18" s="517">
        <f>IFERROR(D17/$C17*100,"-")</f>
        <v>1.3780273538429737E-2</v>
      </c>
      <c r="E18" s="517">
        <f t="shared" ref="E18" si="18">IFERROR(E17/$C17*100,"-")</f>
        <v>0.17742102180728286</v>
      </c>
      <c r="F18" s="517">
        <f t="shared" ref="F18" si="19">IFERROR(F17/$C17*100,"-")</f>
        <v>5.167602576911152E-3</v>
      </c>
      <c r="G18" s="517">
        <f t="shared" ref="G18" si="20">IFERROR(G17/$C17*100,"-")</f>
        <v>98.501395252695772</v>
      </c>
      <c r="H18" s="517">
        <f t="shared" ref="H18" si="21">IFERROR(H17/$C17*100,"-")</f>
        <v>4.4785888999896648E-2</v>
      </c>
      <c r="I18" s="517">
        <f t="shared" ref="I18" si="22">IFERROR(I17/$C17*100,"-")</f>
        <v>1.2574499603817135</v>
      </c>
      <c r="J18" s="517">
        <f>SUM(K18:N18)</f>
        <v>100.00000000000001</v>
      </c>
      <c r="K18" s="517">
        <f>IFERROR(K17/$J17*100,"-")</f>
        <v>88.833394820334988</v>
      </c>
      <c r="L18" s="517">
        <f t="shared" ref="L18" si="23">IFERROR(L17/$J17*100,"-")</f>
        <v>8.1667711945694688</v>
      </c>
      <c r="M18" s="517">
        <f t="shared" ref="M18" si="24">IFERROR(M17/$J17*100,"-")</f>
        <v>3.7980520917877958E-2</v>
      </c>
      <c r="N18" s="517">
        <f t="shared" ref="N18" si="25">IFERROR(N17/$J17*100,"-")</f>
        <v>2.9618534641776733</v>
      </c>
      <c r="P18" s="768"/>
    </row>
    <row r="19" spans="1:16" ht="15" customHeight="1">
      <c r="A19" s="957" t="s">
        <v>1266</v>
      </c>
      <c r="B19" s="164" t="s">
        <v>146</v>
      </c>
      <c r="C19" s="518">
        <v>54825</v>
      </c>
      <c r="D19" s="518">
        <v>5</v>
      </c>
      <c r="E19" s="518">
        <v>132</v>
      </c>
      <c r="F19" s="518" t="s">
        <v>128</v>
      </c>
      <c r="G19" s="518">
        <v>53731</v>
      </c>
      <c r="H19" s="518">
        <v>26</v>
      </c>
      <c r="I19" s="518">
        <v>931</v>
      </c>
      <c r="J19" s="518">
        <v>53662</v>
      </c>
      <c r="K19" s="518">
        <v>46939.77</v>
      </c>
      <c r="L19" s="518">
        <v>4823.08</v>
      </c>
      <c r="M19" s="518">
        <v>28.51</v>
      </c>
      <c r="N19" s="518">
        <v>1870.64</v>
      </c>
      <c r="O19" s="165"/>
      <c r="P19" s="166"/>
    </row>
    <row r="20" spans="1:16" s="767" customFormat="1" ht="15" customHeight="1">
      <c r="A20" s="957"/>
      <c r="B20" s="766" t="s">
        <v>147</v>
      </c>
      <c r="C20" s="517">
        <f>SUM(D20:I20)</f>
        <v>100.00000000000001</v>
      </c>
      <c r="D20" s="517">
        <f>IFERROR(D19/$C19*100,"-")</f>
        <v>9.1199270405836752E-3</v>
      </c>
      <c r="E20" s="517">
        <f t="shared" ref="E20" si="26">IFERROR(E19/$C19*100,"-")</f>
        <v>0.24076607387140903</v>
      </c>
      <c r="F20" s="517" t="str">
        <f t="shared" ref="F20" si="27">IFERROR(F19/$C19*100,"-")</f>
        <v>-</v>
      </c>
      <c r="G20" s="517">
        <f t="shared" ref="G20" si="28">IFERROR(G19/$C19*100,"-")</f>
        <v>98.004559963520293</v>
      </c>
      <c r="H20" s="517">
        <f t="shared" ref="H20" si="29">IFERROR(H19/$C19*100,"-")</f>
        <v>4.7423620611035111E-2</v>
      </c>
      <c r="I20" s="517">
        <f t="shared" ref="I20" si="30">IFERROR(I19/$C19*100,"-")</f>
        <v>1.6981304149566803</v>
      </c>
      <c r="J20" s="517">
        <f>SUM(K20:N20)</f>
        <v>100</v>
      </c>
      <c r="K20" s="517">
        <f>IFERROR(K19/$J19*100,"-")</f>
        <v>87.473016287130562</v>
      </c>
      <c r="L20" s="517">
        <f t="shared" ref="L20" si="31">IFERROR(L19/$J19*100,"-")</f>
        <v>8.9878871454660647</v>
      </c>
      <c r="M20" s="517">
        <f t="shared" ref="M20" si="32">IFERROR(M19/$J19*100,"-")</f>
        <v>5.3128843501919425E-2</v>
      </c>
      <c r="N20" s="517">
        <f t="shared" ref="N20" si="33">IFERROR(N19/$J19*100,"-")</f>
        <v>3.4859677239014579</v>
      </c>
      <c r="P20" s="768"/>
    </row>
    <row r="21" spans="1:16" ht="15" customHeight="1">
      <c r="A21" s="957" t="s">
        <v>234</v>
      </c>
      <c r="B21" s="164" t="s">
        <v>148</v>
      </c>
      <c r="C21" s="518">
        <v>58762</v>
      </c>
      <c r="D21" s="518">
        <v>9</v>
      </c>
      <c r="E21" s="518">
        <v>122</v>
      </c>
      <c r="F21" s="518">
        <v>1</v>
      </c>
      <c r="G21" s="518">
        <v>57767</v>
      </c>
      <c r="H21" s="518">
        <v>28</v>
      </c>
      <c r="I21" s="518">
        <v>835</v>
      </c>
      <c r="J21" s="518">
        <v>57301</v>
      </c>
      <c r="K21" s="518">
        <v>51489.54</v>
      </c>
      <c r="L21" s="518">
        <v>3907.79</v>
      </c>
      <c r="M21" s="518">
        <v>30.82</v>
      </c>
      <c r="N21" s="518">
        <v>1872.85</v>
      </c>
      <c r="O21" s="165"/>
      <c r="P21" s="166"/>
    </row>
    <row r="22" spans="1:16" s="767" customFormat="1" ht="15" customHeight="1">
      <c r="A22" s="957"/>
      <c r="B22" s="766" t="s">
        <v>103</v>
      </c>
      <c r="C22" s="517">
        <f>SUM(D22:I22)</f>
        <v>100</v>
      </c>
      <c r="D22" s="517">
        <f>IFERROR(D21/$C21*100,"-")</f>
        <v>1.5316020557503147E-2</v>
      </c>
      <c r="E22" s="517">
        <f t="shared" ref="E22" si="34">IFERROR(E21/$C21*100,"-")</f>
        <v>0.20761716755726489</v>
      </c>
      <c r="F22" s="517">
        <f t="shared" ref="F22" si="35">IFERROR(F21/$C21*100,"-")</f>
        <v>1.7017800619447943E-3</v>
      </c>
      <c r="G22" s="517">
        <f t="shared" ref="G22" si="36">IFERROR(G21/$C21*100,"-")</f>
        <v>98.306728838364933</v>
      </c>
      <c r="H22" s="517">
        <f t="shared" ref="H22" si="37">IFERROR(H21/$C21*100,"-")</f>
        <v>4.7649841734454239E-2</v>
      </c>
      <c r="I22" s="517">
        <f t="shared" ref="I22" si="38">IFERROR(I21/$C21*100,"-")</f>
        <v>1.4209863517239032</v>
      </c>
      <c r="J22" s="517">
        <f>SUM(K22:N22)</f>
        <v>100</v>
      </c>
      <c r="K22" s="517">
        <f>IFERROR(K21/$J21*100,"-")</f>
        <v>89.858012949163196</v>
      </c>
      <c r="L22" s="517">
        <f t="shared" ref="L22" si="39">IFERROR(L21/$J21*100,"-")</f>
        <v>6.8197588174726445</v>
      </c>
      <c r="M22" s="517">
        <f t="shared" ref="M22" si="40">IFERROR(M21/$J21*100,"-")</f>
        <v>5.3786146838624108E-2</v>
      </c>
      <c r="N22" s="517">
        <f t="shared" ref="N22" si="41">IFERROR(N21/$J21*100,"-")</f>
        <v>3.2684420865255399</v>
      </c>
      <c r="P22" s="768"/>
    </row>
    <row r="23" spans="1:16" ht="15" customHeight="1">
      <c r="A23" s="957" t="s">
        <v>235</v>
      </c>
      <c r="B23" s="164" t="s">
        <v>111</v>
      </c>
      <c r="C23" s="518">
        <v>58470</v>
      </c>
      <c r="D23" s="518">
        <v>9</v>
      </c>
      <c r="E23" s="518">
        <v>145</v>
      </c>
      <c r="F23" s="518">
        <v>2</v>
      </c>
      <c r="G23" s="518">
        <v>57334</v>
      </c>
      <c r="H23" s="518">
        <v>32</v>
      </c>
      <c r="I23" s="518">
        <v>948</v>
      </c>
      <c r="J23" s="518">
        <v>57197</v>
      </c>
      <c r="K23" s="518">
        <v>52297.25</v>
      </c>
      <c r="L23" s="518">
        <v>3115.26</v>
      </c>
      <c r="M23" s="518">
        <v>40.64</v>
      </c>
      <c r="N23" s="518">
        <v>1743.85</v>
      </c>
      <c r="O23" s="165"/>
      <c r="P23" s="166"/>
    </row>
    <row r="24" spans="1:16" s="767" customFormat="1" ht="15" customHeight="1">
      <c r="A24" s="957"/>
      <c r="B24" s="766" t="s">
        <v>149</v>
      </c>
      <c r="C24" s="517">
        <f>SUM(D24:I24)</f>
        <v>100.00000000000001</v>
      </c>
      <c r="D24" s="517">
        <f>IFERROR(D23/$C23*100,"-")</f>
        <v>1.5392508978963571E-2</v>
      </c>
      <c r="E24" s="517">
        <f t="shared" ref="E24" si="42">IFERROR(E23/$C23*100,"-")</f>
        <v>0.24799042243885752</v>
      </c>
      <c r="F24" s="517">
        <f t="shared" ref="F24" si="43">IFERROR(F23/$C23*100,"-")</f>
        <v>3.4205575508807935E-3</v>
      </c>
      <c r="G24" s="517">
        <f t="shared" ref="G24" si="44">IFERROR(G23/$C23*100,"-")</f>
        <v>98.057123311099716</v>
      </c>
      <c r="H24" s="517">
        <f t="shared" ref="H24" si="45">IFERROR(H23/$C23*100,"-")</f>
        <v>5.4728920814092696E-2</v>
      </c>
      <c r="I24" s="517">
        <f t="shared" ref="I24" si="46">IFERROR(I23/$C23*100,"-")</f>
        <v>1.6213442791174961</v>
      </c>
      <c r="J24" s="517">
        <f>SUM(K24:N24)</f>
        <v>100</v>
      </c>
      <c r="K24" s="517">
        <f>IFERROR(K23/$J23*100,"-")</f>
        <v>91.433554207388497</v>
      </c>
      <c r="L24" s="517">
        <f t="shared" ref="L24" si="47">IFERROR(L23/$J23*100,"-")</f>
        <v>5.4465443991817759</v>
      </c>
      <c r="M24" s="517">
        <f t="shared" ref="M24" si="48">IFERROR(M23/$J23*100,"-")</f>
        <v>7.1052677587985377E-2</v>
      </c>
      <c r="N24" s="517">
        <f t="shared" ref="N24" si="49">IFERROR(N23/$J23*100,"-")</f>
        <v>3.0488487158417401</v>
      </c>
      <c r="P24" s="768"/>
    </row>
    <row r="25" spans="1:16" ht="15" customHeight="1">
      <c r="A25" s="957" t="s">
        <v>236</v>
      </c>
      <c r="B25" s="164" t="s">
        <v>29</v>
      </c>
      <c r="C25" s="518">
        <v>57458</v>
      </c>
      <c r="D25" s="518">
        <v>7</v>
      </c>
      <c r="E25" s="518">
        <v>153</v>
      </c>
      <c r="F25" s="518">
        <v>1</v>
      </c>
      <c r="G25" s="518">
        <v>56442</v>
      </c>
      <c r="H25" s="518">
        <v>22</v>
      </c>
      <c r="I25" s="518">
        <v>833</v>
      </c>
      <c r="J25" s="518">
        <v>55505</v>
      </c>
      <c r="K25" s="518">
        <v>50151.7</v>
      </c>
      <c r="L25" s="518">
        <v>3533.07</v>
      </c>
      <c r="M25" s="518">
        <v>32.380000000000003</v>
      </c>
      <c r="N25" s="518">
        <v>1787.85</v>
      </c>
      <c r="O25" s="165"/>
      <c r="P25" s="166"/>
    </row>
    <row r="26" spans="1:16" s="767" customFormat="1" ht="15" customHeight="1">
      <c r="A26" s="957"/>
      <c r="B26" s="766" t="s">
        <v>93</v>
      </c>
      <c r="C26" s="517">
        <f>SUM(D26:I26)</f>
        <v>99.999999999999986</v>
      </c>
      <c r="D26" s="517">
        <f>IFERROR(D25/$C25*100,"-")</f>
        <v>1.2182811792961816E-2</v>
      </c>
      <c r="E26" s="517">
        <f t="shared" ref="E26" si="50">IFERROR(E25/$C25*100,"-")</f>
        <v>0.26628145776045109</v>
      </c>
      <c r="F26" s="517">
        <f t="shared" ref="F26" si="51">IFERROR(F25/$C25*100,"-")</f>
        <v>1.7404016847088308E-3</v>
      </c>
      <c r="G26" s="517">
        <f t="shared" ref="G26" si="52">IFERROR(G25/$C25*100,"-")</f>
        <v>98.231751888335822</v>
      </c>
      <c r="H26" s="517">
        <f t="shared" ref="H26" si="53">IFERROR(H25/$C25*100,"-")</f>
        <v>3.8288837063594282E-2</v>
      </c>
      <c r="I26" s="517">
        <f t="shared" ref="I26" si="54">IFERROR(I25/$C25*100,"-")</f>
        <v>1.449754603362456</v>
      </c>
      <c r="J26" s="517">
        <f>SUM(K26:N26)</f>
        <v>99.999999999999986</v>
      </c>
      <c r="K26" s="517">
        <f>IFERROR(K25/$J25*100,"-")</f>
        <v>90.355283307810097</v>
      </c>
      <c r="L26" s="517">
        <f t="shared" ref="L26" si="55">IFERROR(L25/$J25*100,"-")</f>
        <v>6.3653184397802001</v>
      </c>
      <c r="M26" s="517">
        <f t="shared" ref="M26" si="56">IFERROR(M25/$J25*100,"-")</f>
        <v>5.8337086748941544E-2</v>
      </c>
      <c r="N26" s="517">
        <f t="shared" ref="N26" si="57">IFERROR(N25/$J25*100,"-")</f>
        <v>3.2210611656607511</v>
      </c>
      <c r="P26" s="768"/>
    </row>
    <row r="27" spans="1:16" ht="15" customHeight="1">
      <c r="A27" s="957" t="s">
        <v>237</v>
      </c>
      <c r="B27" s="164" t="s">
        <v>150</v>
      </c>
      <c r="C27" s="518">
        <v>54516</v>
      </c>
      <c r="D27" s="518">
        <v>3</v>
      </c>
      <c r="E27" s="518">
        <v>146</v>
      </c>
      <c r="F27" s="518" t="s">
        <v>128</v>
      </c>
      <c r="G27" s="518">
        <v>53332</v>
      </c>
      <c r="H27" s="518">
        <v>22</v>
      </c>
      <c r="I27" s="518">
        <v>1013</v>
      </c>
      <c r="J27" s="518">
        <f>SUM(K27:N27)</f>
        <v>52913.999999999993</v>
      </c>
      <c r="K27" s="518">
        <v>47505.94</v>
      </c>
      <c r="L27" s="518">
        <v>3653.34</v>
      </c>
      <c r="M27" s="518">
        <v>35.090000000000003</v>
      </c>
      <c r="N27" s="518">
        <v>1719.63</v>
      </c>
      <c r="O27" s="165"/>
      <c r="P27" s="166"/>
    </row>
    <row r="28" spans="1:16" s="767" customFormat="1" ht="15" customHeight="1">
      <c r="A28" s="957"/>
      <c r="B28" s="766" t="s">
        <v>149</v>
      </c>
      <c r="C28" s="517">
        <f>SUM(D28:I28)</f>
        <v>99.999999999999986</v>
      </c>
      <c r="D28" s="517">
        <f>IFERROR(D27/$C27*100,"-")</f>
        <v>5.5029716046665197E-3</v>
      </c>
      <c r="E28" s="517">
        <f t="shared" ref="E28" si="58">IFERROR(E27/$C27*100,"-")</f>
        <v>0.26781128476043731</v>
      </c>
      <c r="F28" s="517" t="str">
        <f t="shared" ref="F28" si="59">IFERROR(F27/$C27*100,"-")</f>
        <v>-</v>
      </c>
      <c r="G28" s="517">
        <f t="shared" ref="G28" si="60">IFERROR(G27/$C27*100,"-")</f>
        <v>97.828160540024939</v>
      </c>
      <c r="H28" s="517">
        <f t="shared" ref="H28" si="61">IFERROR(H27/$C27*100,"-")</f>
        <v>4.0355125100887811E-2</v>
      </c>
      <c r="I28" s="517">
        <f t="shared" ref="I28" si="62">IFERROR(I27/$C27*100,"-")</f>
        <v>1.8581700785090618</v>
      </c>
      <c r="J28" s="517">
        <f>SUM(K28:N28)</f>
        <v>100.00000000000001</v>
      </c>
      <c r="K28" s="517">
        <f>IFERROR(K27/$J27*100,"-")</f>
        <v>89.779529047133096</v>
      </c>
      <c r="L28" s="517">
        <f t="shared" ref="L28" si="63">IFERROR(L27/$J27*100,"-")</f>
        <v>6.9042975394035615</v>
      </c>
      <c r="M28" s="517">
        <f t="shared" ref="M28" si="64">IFERROR(M27/$J27*100,"-")</f>
        <v>6.6315152889594456E-2</v>
      </c>
      <c r="N28" s="517">
        <f t="shared" ref="N28" si="65">IFERROR(N27/$J27*100,"-")</f>
        <v>3.2498582605737618</v>
      </c>
      <c r="P28" s="768"/>
    </row>
    <row r="29" spans="1:16" ht="15" customHeight="1">
      <c r="A29" s="957" t="s">
        <v>1091</v>
      </c>
      <c r="B29" s="164" t="s">
        <v>4</v>
      </c>
      <c r="C29" s="518">
        <v>47194</v>
      </c>
      <c r="D29" s="518">
        <v>5</v>
      </c>
      <c r="E29" s="518">
        <v>115</v>
      </c>
      <c r="F29" s="518" t="s">
        <v>127</v>
      </c>
      <c r="G29" s="518">
        <v>46055</v>
      </c>
      <c r="H29" s="518">
        <v>19</v>
      </c>
      <c r="I29" s="518">
        <v>1000</v>
      </c>
      <c r="J29" s="518">
        <f>SUM(K29:N29)</f>
        <v>46212</v>
      </c>
      <c r="K29" s="518">
        <v>41204.449999999997</v>
      </c>
      <c r="L29" s="518">
        <v>3352.79</v>
      </c>
      <c r="M29" s="518">
        <v>31.46</v>
      </c>
      <c r="N29" s="518">
        <v>1623.3</v>
      </c>
      <c r="O29" s="165"/>
      <c r="P29" s="166"/>
    </row>
    <row r="30" spans="1:16" s="767" customFormat="1" ht="15" customHeight="1">
      <c r="A30" s="957"/>
      <c r="B30" s="766" t="s">
        <v>151</v>
      </c>
      <c r="C30" s="517">
        <f>SUM(D30:I30)</f>
        <v>100</v>
      </c>
      <c r="D30" s="517">
        <f>IFERROR(D29/$C29*100,"-")</f>
        <v>1.0594567105988049E-2</v>
      </c>
      <c r="E30" s="517">
        <f t="shared" ref="E30" si="66">IFERROR(E29/$C29*100,"-")</f>
        <v>0.24367504343772514</v>
      </c>
      <c r="F30" s="517" t="str">
        <f t="shared" ref="F30" si="67">IFERROR(F29/$C29*100,"-")</f>
        <v>-</v>
      </c>
      <c r="G30" s="517">
        <f t="shared" ref="G30" si="68">IFERROR(G29/$C29*100,"-")</f>
        <v>97.58655761325592</v>
      </c>
      <c r="H30" s="517">
        <f t="shared" ref="H30" si="69">IFERROR(H29/$C29*100,"-")</f>
        <v>4.0259355002754592E-2</v>
      </c>
      <c r="I30" s="517">
        <f t="shared" ref="I30" si="70">IFERROR(I29/$C29*100,"-")</f>
        <v>2.1189134211976097</v>
      </c>
      <c r="J30" s="517">
        <f>SUM(K30:N30)</f>
        <v>99.999999999999986</v>
      </c>
      <c r="K30" s="517">
        <f>IFERROR(K29/$J29*100,"-")</f>
        <v>89.163961741538984</v>
      </c>
      <c r="L30" s="517">
        <f t="shared" ref="L30" si="71">IFERROR(L29/$J29*100,"-")</f>
        <v>7.2552367350471743</v>
      </c>
      <c r="M30" s="517">
        <f t="shared" ref="M30" si="72">IFERROR(M29/$J29*100,"-")</f>
        <v>6.8077555613260621E-2</v>
      </c>
      <c r="N30" s="517">
        <f t="shared" ref="N30" si="73">IFERROR(N29/$J29*100,"-")</f>
        <v>3.5127239678005711</v>
      </c>
      <c r="P30" s="768"/>
    </row>
    <row r="31" spans="1:16" s="38" customFormat="1" ht="14.25">
      <c r="A31" s="959" t="s">
        <v>561</v>
      </c>
      <c r="B31" s="960"/>
      <c r="C31" s="960"/>
      <c r="D31" s="960"/>
      <c r="E31" s="960"/>
      <c r="F31" s="960"/>
      <c r="G31" s="960"/>
      <c r="H31" s="960"/>
      <c r="I31" s="960"/>
      <c r="J31" s="960"/>
      <c r="K31" s="960"/>
      <c r="L31" s="960"/>
      <c r="M31" s="960"/>
      <c r="N31" s="960"/>
    </row>
    <row r="32" spans="1:16" s="38" customFormat="1" ht="27.75" customHeight="1">
      <c r="A32" s="961" t="s">
        <v>153</v>
      </c>
      <c r="B32" s="962"/>
      <c r="C32" s="962"/>
      <c r="D32" s="962"/>
      <c r="E32" s="962"/>
      <c r="F32" s="962"/>
      <c r="G32" s="962"/>
      <c r="H32" s="962"/>
      <c r="I32" s="962"/>
      <c r="J32" s="962"/>
      <c r="K32" s="962"/>
      <c r="L32" s="962"/>
      <c r="M32" s="962"/>
      <c r="N32" s="962"/>
    </row>
    <row r="33" spans="1:14">
      <c r="A33" s="955"/>
      <c r="B33" s="955"/>
      <c r="C33" s="955"/>
      <c r="D33" s="955"/>
      <c r="E33" s="955"/>
      <c r="F33" s="955"/>
      <c r="G33" s="955"/>
      <c r="H33" s="955"/>
      <c r="I33" s="955"/>
      <c r="J33" s="955"/>
      <c r="K33" s="955"/>
      <c r="L33" s="955"/>
      <c r="M33" s="955"/>
      <c r="N33" s="955"/>
    </row>
    <row r="34" spans="1:14">
      <c r="A34" s="956" t="s">
        <v>154</v>
      </c>
      <c r="B34" s="956"/>
      <c r="C34" s="956"/>
      <c r="D34" s="956"/>
      <c r="E34" s="956"/>
      <c r="F34" s="956"/>
      <c r="G34" s="956"/>
      <c r="H34" s="956"/>
      <c r="I34" s="956"/>
      <c r="J34" s="956"/>
      <c r="K34" s="956"/>
      <c r="L34" s="956"/>
      <c r="M34" s="956"/>
      <c r="N34" s="956"/>
    </row>
  </sheetData>
  <mergeCells count="32">
    <mergeCell ref="A1:N1"/>
    <mergeCell ref="L2:N2"/>
    <mergeCell ref="A3:B10"/>
    <mergeCell ref="C3:I3"/>
    <mergeCell ref="J3:N3"/>
    <mergeCell ref="C4:C10"/>
    <mergeCell ref="D4:H4"/>
    <mergeCell ref="I4:I10"/>
    <mergeCell ref="J4:J10"/>
    <mergeCell ref="A21:A22"/>
    <mergeCell ref="K4:K10"/>
    <mergeCell ref="L4:L10"/>
    <mergeCell ref="M4:M10"/>
    <mergeCell ref="N4:N10"/>
    <mergeCell ref="D5:D10"/>
    <mergeCell ref="E5:E10"/>
    <mergeCell ref="F5:F10"/>
    <mergeCell ref="G5:G10"/>
    <mergeCell ref="H5:H10"/>
    <mergeCell ref="A11:A12"/>
    <mergeCell ref="A13:A14"/>
    <mergeCell ref="A15:A16"/>
    <mergeCell ref="A17:A18"/>
    <mergeCell ref="A19:A20"/>
    <mergeCell ref="A33:N33"/>
    <mergeCell ref="A34:N34"/>
    <mergeCell ref="A23:A24"/>
    <mergeCell ref="A25:A26"/>
    <mergeCell ref="A27:A28"/>
    <mergeCell ref="A29:A30"/>
    <mergeCell ref="A31:N31"/>
    <mergeCell ref="A32:N32"/>
  </mergeCells>
  <phoneticPr fontId="7" type="noConversion"/>
  <printOptions horizontalCentered="1" verticalCentered="1"/>
  <pageMargins left="0.39370078740157483" right="0.39370078740157483" top="0.74803149606299213" bottom="0.74803149606299213" header="0.31496062992125984" footer="0.31496062992125984"/>
  <pageSetup paperSize="11" scale="62" orientation="landscape" r:id="rId1"/>
  <headerFooter differentOddEven="1" scaleWithDoc="0">
    <oddHeader>&amp;L&amp;"Times New Roman,標準"&amp;8 107&amp;"標楷體,標準"年犯罪狀況及其分析</oddHeader>
    <evenHeader>&amp;R&amp;"標楷體,標準"&amp;8第二篇　犯罪之處理</even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N15"/>
  <sheetViews>
    <sheetView showGridLines="0" zoomScale="85" zoomScaleNormal="85" workbookViewId="0">
      <selection activeCell="C20" sqref="C20"/>
    </sheetView>
  </sheetViews>
  <sheetFormatPr defaultColWidth="9" defaultRowHeight="15.75"/>
  <cols>
    <col min="1" max="2" width="10.625" style="31" customWidth="1"/>
    <col min="3" max="3" width="14.5" style="31" bestFit="1" customWidth="1"/>
    <col min="4" max="5" width="10.625" style="31" customWidth="1"/>
    <col min="6" max="6" width="14.5" style="31" bestFit="1" customWidth="1"/>
    <col min="7" max="8" width="10.625" style="31" customWidth="1"/>
    <col min="9" max="9" width="14.5" style="31" bestFit="1" customWidth="1"/>
    <col min="10" max="10" width="10.625" style="31" customWidth="1"/>
    <col min="11" max="16384" width="9" style="31"/>
  </cols>
  <sheetData>
    <row r="1" spans="1:14" s="21" customFormat="1" ht="30.6" customHeight="1">
      <c r="A1" s="888" t="s">
        <v>1006</v>
      </c>
      <c r="B1" s="888"/>
      <c r="C1" s="888"/>
      <c r="D1" s="888"/>
      <c r="E1" s="888"/>
      <c r="F1" s="888"/>
      <c r="G1" s="888"/>
      <c r="H1" s="888"/>
      <c r="I1" s="888"/>
      <c r="J1" s="888"/>
      <c r="K1" s="20"/>
      <c r="L1" s="20"/>
      <c r="M1" s="20"/>
      <c r="N1" s="20"/>
    </row>
    <row r="2" spans="1:14" s="23" customFormat="1" ht="41.45" customHeight="1">
      <c r="A2" s="889"/>
      <c r="B2" s="891" t="s">
        <v>514</v>
      </c>
      <c r="C2" s="892"/>
      <c r="D2" s="892"/>
      <c r="E2" s="891" t="s">
        <v>515</v>
      </c>
      <c r="F2" s="892"/>
      <c r="G2" s="892"/>
      <c r="H2" s="891" t="s">
        <v>516</v>
      </c>
      <c r="I2" s="892"/>
      <c r="J2" s="892"/>
    </row>
    <row r="3" spans="1:14" s="23" customFormat="1" ht="16.5">
      <c r="A3" s="890"/>
      <c r="B3" s="488" t="s">
        <v>520</v>
      </c>
      <c r="C3" s="489" t="s">
        <v>518</v>
      </c>
      <c r="D3" s="24" t="s">
        <v>13</v>
      </c>
      <c r="E3" s="488" t="s">
        <v>521</v>
      </c>
      <c r="F3" s="489" t="s">
        <v>518</v>
      </c>
      <c r="G3" s="24" t="s">
        <v>14</v>
      </c>
      <c r="H3" s="488" t="s">
        <v>521</v>
      </c>
      <c r="I3" s="489" t="s">
        <v>518</v>
      </c>
      <c r="J3" s="24" t="s">
        <v>14</v>
      </c>
    </row>
    <row r="4" spans="1:14" s="23" customFormat="1" ht="27.75" customHeight="1">
      <c r="A4" s="441" t="s">
        <v>1267</v>
      </c>
      <c r="B4" s="61">
        <f>SUM(E4,H4)</f>
        <v>392964</v>
      </c>
      <c r="C4" s="61">
        <f>SUM(F4,I4)</f>
        <v>3526</v>
      </c>
      <c r="D4" s="26">
        <f>C4/B4*100</f>
        <v>0.89728321169369207</v>
      </c>
      <c r="E4" s="25">
        <v>294581</v>
      </c>
      <c r="F4" s="25">
        <v>2557</v>
      </c>
      <c r="G4" s="26">
        <f>F4/E4*100</f>
        <v>0.86801253305542436</v>
      </c>
      <c r="H4" s="25">
        <v>98383</v>
      </c>
      <c r="I4" s="25">
        <v>969</v>
      </c>
      <c r="J4" s="26">
        <f>I4/H4*100</f>
        <v>0.98492625758515184</v>
      </c>
    </row>
    <row r="5" spans="1:14" s="23" customFormat="1" ht="27.75" customHeight="1">
      <c r="A5" s="441" t="s">
        <v>1268</v>
      </c>
      <c r="B5" s="25">
        <f t="shared" ref="B5:B13" si="0">SUM(E5,H5)</f>
        <v>394348</v>
      </c>
      <c r="C5" s="25">
        <f t="shared" ref="C5:C13" si="1">SUM(F5,I5)</f>
        <v>4177</v>
      </c>
      <c r="D5" s="26">
        <f t="shared" ref="D5:D13" si="2">C5/B5*100</f>
        <v>1.059216732429225</v>
      </c>
      <c r="E5" s="25">
        <v>299641</v>
      </c>
      <c r="F5" s="25">
        <v>2625</v>
      </c>
      <c r="G5" s="26">
        <f t="shared" ref="G5:G13" si="3">F5/E5*100</f>
        <v>0.87604833784428704</v>
      </c>
      <c r="H5" s="25">
        <v>94707</v>
      </c>
      <c r="I5" s="25">
        <v>1552</v>
      </c>
      <c r="J5" s="26">
        <f t="shared" ref="J5:J13" si="4">I5/H5*100</f>
        <v>1.6387384248260424</v>
      </c>
    </row>
    <row r="6" spans="1:14" s="23" customFormat="1" ht="27.75" customHeight="1">
      <c r="A6" s="441" t="s">
        <v>1269</v>
      </c>
      <c r="B6" s="25">
        <f t="shared" si="0"/>
        <v>413975</v>
      </c>
      <c r="C6" s="25">
        <f t="shared" si="1"/>
        <v>3143</v>
      </c>
      <c r="D6" s="26">
        <f t="shared" si="2"/>
        <v>0.75922459085693583</v>
      </c>
      <c r="E6" s="25">
        <v>322588</v>
      </c>
      <c r="F6" s="25">
        <v>1931</v>
      </c>
      <c r="G6" s="26">
        <f t="shared" si="3"/>
        <v>0.59859635200317429</v>
      </c>
      <c r="H6" s="25">
        <v>91387</v>
      </c>
      <c r="I6" s="25">
        <v>1212</v>
      </c>
      <c r="J6" s="26">
        <f t="shared" si="4"/>
        <v>1.3262280193025267</v>
      </c>
    </row>
    <row r="7" spans="1:14" s="23" customFormat="1" ht="27.75" customHeight="1">
      <c r="A7" s="441" t="s">
        <v>1270</v>
      </c>
      <c r="B7" s="25">
        <f t="shared" si="0"/>
        <v>432161</v>
      </c>
      <c r="C7" s="25">
        <f t="shared" si="1"/>
        <v>1115</v>
      </c>
      <c r="D7" s="26">
        <f t="shared" si="2"/>
        <v>0.25800569695090486</v>
      </c>
      <c r="E7" s="25">
        <v>326468</v>
      </c>
      <c r="F7" s="25">
        <v>691</v>
      </c>
      <c r="G7" s="26">
        <f t="shared" si="3"/>
        <v>0.21165933567761619</v>
      </c>
      <c r="H7" s="25">
        <v>105693</v>
      </c>
      <c r="I7" s="25">
        <v>424</v>
      </c>
      <c r="J7" s="26">
        <f t="shared" si="4"/>
        <v>0.40116185556280926</v>
      </c>
    </row>
    <row r="8" spans="1:14" s="23" customFormat="1" ht="27.75" customHeight="1">
      <c r="A8" s="441" t="s">
        <v>1271</v>
      </c>
      <c r="B8" s="25">
        <f t="shared" si="0"/>
        <v>459220</v>
      </c>
      <c r="C8" s="25">
        <f t="shared" si="1"/>
        <v>1093</v>
      </c>
      <c r="D8" s="26">
        <f t="shared" si="2"/>
        <v>0.23801228169504812</v>
      </c>
      <c r="E8" s="25">
        <v>338539</v>
      </c>
      <c r="F8" s="25">
        <v>719</v>
      </c>
      <c r="G8" s="26">
        <f t="shared" si="3"/>
        <v>0.2123832113877574</v>
      </c>
      <c r="H8" s="25">
        <v>120681</v>
      </c>
      <c r="I8" s="25">
        <v>374</v>
      </c>
      <c r="J8" s="26">
        <f t="shared" si="4"/>
        <v>0.30990793911220493</v>
      </c>
    </row>
    <row r="9" spans="1:14" s="23" customFormat="1" ht="27.75" customHeight="1">
      <c r="A9" s="441" t="s">
        <v>1272</v>
      </c>
      <c r="B9" s="25">
        <f t="shared" si="0"/>
        <v>482428</v>
      </c>
      <c r="C9" s="25">
        <f t="shared" si="1"/>
        <v>1097</v>
      </c>
      <c r="D9" s="26">
        <f t="shared" si="2"/>
        <v>0.22739144494100674</v>
      </c>
      <c r="E9" s="25">
        <v>354192</v>
      </c>
      <c r="F9" s="25">
        <v>756</v>
      </c>
      <c r="G9" s="26">
        <f t="shared" si="3"/>
        <v>0.21344355603740345</v>
      </c>
      <c r="H9" s="25">
        <v>128236</v>
      </c>
      <c r="I9" s="25">
        <v>341</v>
      </c>
      <c r="J9" s="26">
        <f t="shared" si="4"/>
        <v>0.26591596743504164</v>
      </c>
    </row>
    <row r="10" spans="1:14" s="23" customFormat="1" ht="27.75" customHeight="1">
      <c r="A10" s="441" t="s">
        <v>1273</v>
      </c>
      <c r="B10" s="25">
        <f t="shared" si="0"/>
        <v>486772</v>
      </c>
      <c r="C10" s="25">
        <f t="shared" si="1"/>
        <v>639</v>
      </c>
      <c r="D10" s="26">
        <f t="shared" si="2"/>
        <v>0.13127295735991387</v>
      </c>
      <c r="E10" s="25">
        <v>361100</v>
      </c>
      <c r="F10" s="25">
        <v>464</v>
      </c>
      <c r="G10" s="26">
        <f t="shared" si="3"/>
        <v>0.1284962614234284</v>
      </c>
      <c r="H10" s="25">
        <v>125672</v>
      </c>
      <c r="I10" s="25">
        <v>175</v>
      </c>
      <c r="J10" s="26">
        <f t="shared" si="4"/>
        <v>0.13925138455662359</v>
      </c>
    </row>
    <row r="11" spans="1:14" s="23" customFormat="1" ht="27.75" customHeight="1">
      <c r="A11" s="441" t="s">
        <v>1274</v>
      </c>
      <c r="B11" s="25">
        <f t="shared" si="0"/>
        <v>470896</v>
      </c>
      <c r="C11" s="25">
        <f t="shared" si="1"/>
        <v>738</v>
      </c>
      <c r="D11" s="26">
        <f t="shared" si="2"/>
        <v>0.15672250348272229</v>
      </c>
      <c r="E11" s="25">
        <v>361436</v>
      </c>
      <c r="F11" s="25">
        <v>515</v>
      </c>
      <c r="G11" s="26">
        <f t="shared" si="3"/>
        <v>0.14248718998660898</v>
      </c>
      <c r="H11" s="25">
        <v>109460</v>
      </c>
      <c r="I11" s="25">
        <v>223</v>
      </c>
      <c r="J11" s="26">
        <f t="shared" si="4"/>
        <v>0.20372738900054813</v>
      </c>
    </row>
    <row r="12" spans="1:14" s="23" customFormat="1" ht="27.75" customHeight="1">
      <c r="A12" s="441" t="s">
        <v>1275</v>
      </c>
      <c r="B12" s="25">
        <f t="shared" si="0"/>
        <v>499607</v>
      </c>
      <c r="C12" s="25">
        <f t="shared" si="1"/>
        <v>593</v>
      </c>
      <c r="D12" s="26">
        <f t="shared" si="2"/>
        <v>0.11869329292824159</v>
      </c>
      <c r="E12" s="25">
        <v>386129</v>
      </c>
      <c r="F12" s="25">
        <v>415</v>
      </c>
      <c r="G12" s="26">
        <f t="shared" si="3"/>
        <v>0.10747703487694527</v>
      </c>
      <c r="H12" s="25">
        <v>113478</v>
      </c>
      <c r="I12" s="25">
        <v>178</v>
      </c>
      <c r="J12" s="26">
        <f t="shared" si="4"/>
        <v>0.15685859814237119</v>
      </c>
    </row>
    <row r="13" spans="1:14" s="23" customFormat="1" ht="27.75" customHeight="1">
      <c r="A13" s="445" t="s">
        <v>1276</v>
      </c>
      <c r="B13" s="27">
        <f t="shared" si="0"/>
        <v>533569</v>
      </c>
      <c r="C13" s="27">
        <f t="shared" si="1"/>
        <v>641</v>
      </c>
      <c r="D13" s="28">
        <f t="shared" si="2"/>
        <v>0.12013441560510449</v>
      </c>
      <c r="E13" s="27">
        <v>412785</v>
      </c>
      <c r="F13" s="27">
        <v>497</v>
      </c>
      <c r="G13" s="28">
        <f t="shared" si="3"/>
        <v>0.12040166188209359</v>
      </c>
      <c r="H13" s="27">
        <v>120784</v>
      </c>
      <c r="I13" s="27">
        <v>144</v>
      </c>
      <c r="J13" s="28">
        <f t="shared" si="4"/>
        <v>0.11922108888594515</v>
      </c>
    </row>
    <row r="14" spans="1:14" s="29" customFormat="1" ht="15" customHeight="1">
      <c r="A14" s="490" t="s">
        <v>509</v>
      </c>
    </row>
    <row r="15" spans="1:14">
      <c r="B15" s="30"/>
      <c r="C15" s="30"/>
    </row>
  </sheetData>
  <mergeCells count="5">
    <mergeCell ref="A1:J1"/>
    <mergeCell ref="A2:A3"/>
    <mergeCell ref="B2:D2"/>
    <mergeCell ref="E2:G2"/>
    <mergeCell ref="H2:J2"/>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69"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FS19"/>
  <sheetViews>
    <sheetView showGridLines="0" zoomScale="70" zoomScaleNormal="70" workbookViewId="0">
      <selection activeCell="I30" sqref="I30"/>
    </sheetView>
  </sheetViews>
  <sheetFormatPr defaultColWidth="13" defaultRowHeight="15.75"/>
  <cols>
    <col min="1" max="1" width="7.5" style="10" customWidth="1"/>
    <col min="2" max="2" width="10.375" style="10" customWidth="1"/>
    <col min="3" max="3" width="10" style="10" customWidth="1"/>
    <col min="4" max="5" width="9.375" style="10" customWidth="1"/>
    <col min="6" max="6" width="10.375" style="10" customWidth="1"/>
    <col min="7" max="7" width="10.125" style="10" customWidth="1"/>
    <col min="8" max="10" width="9.625" style="10" customWidth="1"/>
    <col min="11" max="11" width="11.5" style="10" customWidth="1"/>
    <col min="12" max="12" width="9.875" style="10" customWidth="1"/>
    <col min="13" max="175" width="13" style="10" customWidth="1"/>
    <col min="176" max="16384" width="13" style="10"/>
  </cols>
  <sheetData>
    <row r="1" spans="1:175" s="160" customFormat="1" ht="20.25">
      <c r="A1" s="987" t="s">
        <v>1016</v>
      </c>
      <c r="B1" s="987"/>
      <c r="C1" s="987"/>
      <c r="D1" s="987"/>
      <c r="E1" s="987"/>
      <c r="F1" s="987"/>
      <c r="G1" s="987"/>
      <c r="H1" s="987"/>
      <c r="I1" s="987"/>
      <c r="J1" s="987"/>
      <c r="K1" s="987"/>
      <c r="L1" s="987"/>
    </row>
    <row r="2" spans="1:175" s="171" customFormat="1" thickBot="1">
      <c r="A2" s="162"/>
      <c r="B2" s="162"/>
      <c r="C2" s="162"/>
      <c r="D2" s="162"/>
      <c r="E2" s="162"/>
      <c r="F2" s="162"/>
      <c r="G2" s="170" t="s">
        <v>105</v>
      </c>
      <c r="H2" s="32"/>
      <c r="I2" s="162"/>
      <c r="J2" s="162"/>
      <c r="K2" s="162"/>
      <c r="L2" s="815" t="s">
        <v>1217</v>
      </c>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row>
    <row r="3" spans="1:175" ht="27.75" customHeight="1">
      <c r="A3" s="988"/>
      <c r="B3" s="990" t="s">
        <v>155</v>
      </c>
      <c r="C3" s="885" t="s">
        <v>156</v>
      </c>
      <c r="D3" s="885"/>
      <c r="E3" s="885"/>
      <c r="F3" s="885"/>
      <c r="G3" s="885"/>
      <c r="H3" s="966" t="s">
        <v>157</v>
      </c>
      <c r="I3" s="885" t="s">
        <v>158</v>
      </c>
      <c r="J3" s="885"/>
      <c r="K3" s="885"/>
      <c r="L3" s="885"/>
    </row>
    <row r="4" spans="1:175" ht="22.35" customHeight="1">
      <c r="A4" s="989"/>
      <c r="B4" s="976"/>
      <c r="C4" s="981" t="s">
        <v>562</v>
      </c>
      <c r="D4" s="991" t="s">
        <v>159</v>
      </c>
      <c r="E4" s="991"/>
      <c r="F4" s="994" t="s">
        <v>160</v>
      </c>
      <c r="G4" s="995"/>
      <c r="H4" s="967"/>
      <c r="I4" s="981" t="s">
        <v>562</v>
      </c>
      <c r="J4" s="966" t="s">
        <v>161</v>
      </c>
      <c r="K4" s="966" t="s">
        <v>162</v>
      </c>
      <c r="L4" s="966" t="s">
        <v>163</v>
      </c>
    </row>
    <row r="5" spans="1:175" ht="22.35" customHeight="1">
      <c r="A5" s="989"/>
      <c r="B5" s="976"/>
      <c r="C5" s="982"/>
      <c r="D5" s="992"/>
      <c r="E5" s="992"/>
      <c r="F5" s="886"/>
      <c r="G5" s="886"/>
      <c r="H5" s="967"/>
      <c r="I5" s="982"/>
      <c r="J5" s="976"/>
      <c r="K5" s="976"/>
      <c r="L5" s="976"/>
    </row>
    <row r="6" spans="1:175" ht="22.35" customHeight="1">
      <c r="A6" s="989"/>
      <c r="B6" s="976"/>
      <c r="C6" s="982"/>
      <c r="D6" s="992"/>
      <c r="E6" s="992"/>
      <c r="F6" s="978" t="s">
        <v>164</v>
      </c>
      <c r="G6" s="984" t="s">
        <v>563</v>
      </c>
      <c r="H6" s="967"/>
      <c r="I6" s="982"/>
      <c r="J6" s="976"/>
      <c r="K6" s="976"/>
      <c r="L6" s="976"/>
    </row>
    <row r="7" spans="1:175" ht="32.25" customHeight="1">
      <c r="A7" s="989"/>
      <c r="B7" s="976"/>
      <c r="C7" s="982"/>
      <c r="D7" s="993"/>
      <c r="E7" s="993"/>
      <c r="F7" s="979"/>
      <c r="G7" s="985"/>
      <c r="H7" s="967"/>
      <c r="I7" s="982"/>
      <c r="J7" s="976"/>
      <c r="K7" s="976"/>
      <c r="L7" s="976"/>
    </row>
    <row r="8" spans="1:175" s="173" customFormat="1" ht="24.95" customHeight="1" thickBot="1">
      <c r="A8" s="989"/>
      <c r="B8" s="977"/>
      <c r="C8" s="983"/>
      <c r="D8" s="172" t="s">
        <v>166</v>
      </c>
      <c r="E8" s="172" t="s">
        <v>167</v>
      </c>
      <c r="F8" s="980"/>
      <c r="G8" s="986"/>
      <c r="H8" s="968"/>
      <c r="I8" s="983"/>
      <c r="J8" s="977"/>
      <c r="K8" s="977"/>
      <c r="L8" s="977"/>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row>
    <row r="9" spans="1:175" ht="27.95" customHeight="1">
      <c r="A9" s="441" t="s">
        <v>1278</v>
      </c>
      <c r="B9" s="744">
        <v>3508</v>
      </c>
      <c r="C9" s="744">
        <v>3510</v>
      </c>
      <c r="D9" s="744">
        <v>440</v>
      </c>
      <c r="E9" s="745">
        <f t="shared" ref="E9:E16" si="0">D9/C9*100</f>
        <v>12.535612535612536</v>
      </c>
      <c r="F9" s="744">
        <v>99</v>
      </c>
      <c r="G9" s="744">
        <v>2971</v>
      </c>
      <c r="H9" s="744">
        <v>33</v>
      </c>
      <c r="I9" s="744">
        <v>440</v>
      </c>
      <c r="J9" s="744">
        <v>344</v>
      </c>
      <c r="K9" s="744">
        <v>6</v>
      </c>
      <c r="L9" s="744">
        <v>90</v>
      </c>
    </row>
    <row r="10" spans="1:175" ht="27.95" customHeight="1">
      <c r="A10" s="441" t="s">
        <v>1263</v>
      </c>
      <c r="B10" s="174">
        <v>3426</v>
      </c>
      <c r="C10" s="174">
        <v>3431</v>
      </c>
      <c r="D10" s="174">
        <v>506</v>
      </c>
      <c r="E10" s="167">
        <f t="shared" si="0"/>
        <v>14.747886913436318</v>
      </c>
      <c r="F10" s="174">
        <v>95</v>
      </c>
      <c r="G10" s="174">
        <v>2830</v>
      </c>
      <c r="H10" s="174">
        <v>28</v>
      </c>
      <c r="I10" s="174">
        <v>478</v>
      </c>
      <c r="J10" s="174">
        <v>400</v>
      </c>
      <c r="K10" s="174">
        <v>7</v>
      </c>
      <c r="L10" s="174">
        <v>71</v>
      </c>
    </row>
    <row r="11" spans="1:175" ht="27.95" customHeight="1">
      <c r="A11" s="441" t="s">
        <v>1264</v>
      </c>
      <c r="B11" s="174">
        <v>2837</v>
      </c>
      <c r="C11" s="174">
        <v>2835</v>
      </c>
      <c r="D11" s="174">
        <v>468</v>
      </c>
      <c r="E11" s="167">
        <f t="shared" si="0"/>
        <v>16.507936507936506</v>
      </c>
      <c r="F11" s="174">
        <v>106</v>
      </c>
      <c r="G11" s="174">
        <v>2261</v>
      </c>
      <c r="H11" s="174">
        <v>30</v>
      </c>
      <c r="I11" s="174">
        <v>456</v>
      </c>
      <c r="J11" s="174">
        <v>368</v>
      </c>
      <c r="K11" s="174">
        <v>2</v>
      </c>
      <c r="L11" s="174">
        <v>86</v>
      </c>
    </row>
    <row r="12" spans="1:175" ht="27.95" customHeight="1">
      <c r="A12" s="441" t="s">
        <v>1265</v>
      </c>
      <c r="B12" s="174">
        <v>2593</v>
      </c>
      <c r="C12" s="174">
        <v>2598</v>
      </c>
      <c r="D12" s="174">
        <v>303</v>
      </c>
      <c r="E12" s="167">
        <f t="shared" si="0"/>
        <v>11.662817551963048</v>
      </c>
      <c r="F12" s="174">
        <v>110</v>
      </c>
      <c r="G12" s="174">
        <v>2185</v>
      </c>
      <c r="H12" s="174">
        <v>25</v>
      </c>
      <c r="I12" s="174">
        <v>304</v>
      </c>
      <c r="J12" s="174">
        <v>195</v>
      </c>
      <c r="K12" s="174">
        <v>5</v>
      </c>
      <c r="L12" s="174">
        <v>104</v>
      </c>
    </row>
    <row r="13" spans="1:175" ht="27.95" customHeight="1">
      <c r="A13" s="441" t="s">
        <v>1266</v>
      </c>
      <c r="B13" s="174">
        <v>2323</v>
      </c>
      <c r="C13" s="174">
        <v>2338</v>
      </c>
      <c r="D13" s="174">
        <v>242</v>
      </c>
      <c r="E13" s="167">
        <f t="shared" si="0"/>
        <v>10.350727117194184</v>
      </c>
      <c r="F13" s="174">
        <v>35</v>
      </c>
      <c r="G13" s="174">
        <v>2061</v>
      </c>
      <c r="H13" s="174">
        <v>10</v>
      </c>
      <c r="I13" s="174">
        <v>245</v>
      </c>
      <c r="J13" s="174">
        <v>169</v>
      </c>
      <c r="K13" s="174">
        <v>2</v>
      </c>
      <c r="L13" s="174">
        <v>74</v>
      </c>
    </row>
    <row r="14" spans="1:175" ht="27.95" customHeight="1">
      <c r="A14" s="441" t="s">
        <v>234</v>
      </c>
      <c r="B14" s="174">
        <v>2636</v>
      </c>
      <c r="C14" s="174">
        <v>2628</v>
      </c>
      <c r="D14" s="174">
        <v>274</v>
      </c>
      <c r="E14" s="167">
        <f t="shared" si="0"/>
        <v>10.426179604261796</v>
      </c>
      <c r="F14" s="174">
        <v>45</v>
      </c>
      <c r="G14" s="174">
        <v>2309</v>
      </c>
      <c r="H14" s="174">
        <v>20</v>
      </c>
      <c r="I14" s="174">
        <v>266</v>
      </c>
      <c r="J14" s="174">
        <v>206</v>
      </c>
      <c r="K14" s="174">
        <v>5</v>
      </c>
      <c r="L14" s="174">
        <v>55</v>
      </c>
    </row>
    <row r="15" spans="1:175" ht="27.95" customHeight="1">
      <c r="A15" s="441" t="s">
        <v>235</v>
      </c>
      <c r="B15" s="174">
        <v>2433</v>
      </c>
      <c r="C15" s="174">
        <v>2434</v>
      </c>
      <c r="D15" s="174">
        <v>273</v>
      </c>
      <c r="E15" s="167">
        <f t="shared" si="0"/>
        <v>11.216105176663929</v>
      </c>
      <c r="F15" s="174">
        <v>40</v>
      </c>
      <c r="G15" s="174">
        <v>2121</v>
      </c>
      <c r="H15" s="174">
        <v>19</v>
      </c>
      <c r="I15" s="174">
        <v>283</v>
      </c>
      <c r="J15" s="174">
        <v>210</v>
      </c>
      <c r="K15" s="174">
        <v>5</v>
      </c>
      <c r="L15" s="174">
        <v>68</v>
      </c>
    </row>
    <row r="16" spans="1:175" ht="27.95" customHeight="1">
      <c r="A16" s="441" t="s">
        <v>236</v>
      </c>
      <c r="B16" s="174">
        <v>2647</v>
      </c>
      <c r="C16" s="174">
        <v>2658</v>
      </c>
      <c r="D16" s="174">
        <v>292</v>
      </c>
      <c r="E16" s="167">
        <f t="shared" si="0"/>
        <v>10.985703536493604</v>
      </c>
      <c r="F16" s="174">
        <v>56</v>
      </c>
      <c r="G16" s="174">
        <v>2310</v>
      </c>
      <c r="H16" s="174">
        <v>8</v>
      </c>
      <c r="I16" s="174">
        <v>238</v>
      </c>
      <c r="J16" s="174">
        <v>172</v>
      </c>
      <c r="K16" s="174">
        <v>11</v>
      </c>
      <c r="L16" s="174">
        <v>55</v>
      </c>
    </row>
    <row r="17" spans="1:12" ht="27.95" customHeight="1">
      <c r="A17" s="441" t="s">
        <v>237</v>
      </c>
      <c r="B17" s="6">
        <v>2507</v>
      </c>
      <c r="C17" s="6">
        <f>SUM(D17,F17:G17)</f>
        <v>2500</v>
      </c>
      <c r="D17" s="6">
        <v>239</v>
      </c>
      <c r="E17" s="167">
        <f>D17/C17*100</f>
        <v>9.56</v>
      </c>
      <c r="F17" s="6">
        <v>112</v>
      </c>
      <c r="G17" s="6">
        <v>2149</v>
      </c>
      <c r="H17" s="6">
        <v>15</v>
      </c>
      <c r="I17" s="6">
        <v>186</v>
      </c>
      <c r="J17" s="6">
        <v>126</v>
      </c>
      <c r="K17" s="6">
        <v>8</v>
      </c>
      <c r="L17" s="6">
        <v>52</v>
      </c>
    </row>
    <row r="18" spans="1:12" ht="27.95" customHeight="1">
      <c r="A18" s="445" t="s">
        <v>1091</v>
      </c>
      <c r="B18" s="769">
        <v>2758</v>
      </c>
      <c r="C18" s="769">
        <f>SUM(D18,F18:G18)</f>
        <v>2741</v>
      </c>
      <c r="D18" s="769">
        <v>179</v>
      </c>
      <c r="E18" s="770">
        <f>D18/C18*100</f>
        <v>6.5304633345494345</v>
      </c>
      <c r="F18" s="769">
        <v>144</v>
      </c>
      <c r="G18" s="769">
        <v>2418</v>
      </c>
      <c r="H18" s="769">
        <v>32</v>
      </c>
      <c r="I18" s="769">
        <v>262</v>
      </c>
      <c r="J18" s="13">
        <v>169</v>
      </c>
      <c r="K18" s="13">
        <v>17</v>
      </c>
      <c r="L18" s="13">
        <v>76</v>
      </c>
    </row>
    <row r="19" spans="1:12" s="38" customFormat="1" ht="42.95" customHeight="1">
      <c r="A19" s="975" t="s">
        <v>1045</v>
      </c>
      <c r="B19" s="975"/>
      <c r="C19" s="975"/>
      <c r="D19" s="975"/>
      <c r="E19" s="975"/>
      <c r="F19" s="975"/>
      <c r="G19" s="975"/>
      <c r="H19" s="975"/>
      <c r="I19" s="975"/>
      <c r="J19" s="975"/>
      <c r="K19" s="975"/>
      <c r="L19" s="975"/>
    </row>
  </sheetData>
  <mergeCells count="16">
    <mergeCell ref="A1:L1"/>
    <mergeCell ref="A3:A8"/>
    <mergeCell ref="B3:B8"/>
    <mergeCell ref="C3:G3"/>
    <mergeCell ref="H3:H8"/>
    <mergeCell ref="I3:L3"/>
    <mergeCell ref="D4:E7"/>
    <mergeCell ref="F4:G5"/>
    <mergeCell ref="J4:J8"/>
    <mergeCell ref="K4:K8"/>
    <mergeCell ref="A19:L19"/>
    <mergeCell ref="L4:L8"/>
    <mergeCell ref="F6:F8"/>
    <mergeCell ref="C4:C8"/>
    <mergeCell ref="G6:G8"/>
    <mergeCell ref="I4:I8"/>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68"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CQ66"/>
  <sheetViews>
    <sheetView showGridLines="0" zoomScale="70" zoomScaleNormal="70" workbookViewId="0">
      <selection activeCell="E51" sqref="E51"/>
    </sheetView>
  </sheetViews>
  <sheetFormatPr defaultColWidth="13" defaultRowHeight="15.75"/>
  <cols>
    <col min="1" max="1" width="10.125" style="3" customWidth="1"/>
    <col min="2" max="22" width="8.375" style="3" customWidth="1"/>
    <col min="23" max="95" width="13" style="3" customWidth="1"/>
    <col min="96" max="16384" width="13" style="3"/>
  </cols>
  <sheetData>
    <row r="1" spans="1:95" s="1" customFormat="1" ht="30.6" customHeight="1">
      <c r="A1" s="996" t="s">
        <v>1017</v>
      </c>
      <c r="B1" s="996"/>
      <c r="C1" s="996"/>
      <c r="D1" s="996"/>
      <c r="E1" s="996"/>
      <c r="F1" s="996"/>
      <c r="G1" s="996"/>
      <c r="H1" s="996"/>
      <c r="I1" s="996"/>
      <c r="J1" s="996"/>
      <c r="K1" s="996"/>
      <c r="L1" s="996"/>
      <c r="M1" s="996"/>
      <c r="N1" s="996"/>
      <c r="O1" s="996"/>
      <c r="P1" s="996"/>
      <c r="Q1" s="996"/>
      <c r="R1" s="996"/>
      <c r="S1" s="996"/>
      <c r="T1" s="996"/>
      <c r="U1" s="996"/>
      <c r="V1" s="996"/>
    </row>
    <row r="2" spans="1:95" s="178" customFormat="1" ht="16.5" thickBot="1">
      <c r="A2" s="176"/>
      <c r="B2" s="176"/>
      <c r="C2" s="176"/>
      <c r="D2" s="176"/>
      <c r="E2" s="176"/>
      <c r="F2" s="176"/>
      <c r="G2" s="176"/>
      <c r="H2" s="176"/>
      <c r="I2" s="176"/>
      <c r="J2" s="176"/>
      <c r="K2" s="176"/>
      <c r="L2" s="177"/>
      <c r="M2" s="176"/>
      <c r="N2" s="176"/>
      <c r="O2" s="176"/>
      <c r="P2" s="176"/>
      <c r="Q2" s="176"/>
      <c r="R2" s="997" t="s">
        <v>805</v>
      </c>
      <c r="S2" s="997"/>
      <c r="T2" s="997"/>
      <c r="U2" s="997"/>
      <c r="V2" s="99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c r="AW2" s="177"/>
      <c r="AX2" s="177"/>
      <c r="AY2" s="177"/>
      <c r="AZ2" s="177"/>
      <c r="BA2" s="177"/>
      <c r="BB2" s="177"/>
      <c r="BC2" s="177"/>
      <c r="BD2" s="177"/>
      <c r="BE2" s="177"/>
      <c r="BF2" s="177"/>
      <c r="BG2" s="177"/>
      <c r="BH2" s="177"/>
      <c r="BI2" s="177"/>
      <c r="BJ2" s="177"/>
      <c r="BK2" s="177"/>
      <c r="BL2" s="177"/>
      <c r="BM2" s="177"/>
      <c r="BN2" s="177"/>
      <c r="BO2" s="177"/>
      <c r="BP2" s="177"/>
      <c r="BQ2" s="177"/>
      <c r="BR2" s="177"/>
      <c r="BS2" s="177"/>
      <c r="BT2" s="177"/>
      <c r="BU2" s="177"/>
      <c r="BV2" s="177"/>
      <c r="BW2" s="177"/>
      <c r="BX2" s="177"/>
      <c r="BY2" s="177"/>
      <c r="BZ2" s="177"/>
      <c r="CA2" s="177"/>
      <c r="CB2" s="177"/>
      <c r="CC2" s="177"/>
      <c r="CD2" s="177"/>
      <c r="CE2" s="177"/>
      <c r="CF2" s="177"/>
      <c r="CG2" s="177"/>
      <c r="CH2" s="177"/>
      <c r="CI2" s="177"/>
      <c r="CJ2" s="177"/>
      <c r="CK2" s="177"/>
      <c r="CL2" s="177"/>
      <c r="CM2" s="177"/>
      <c r="CN2" s="177"/>
      <c r="CO2" s="177"/>
      <c r="CP2" s="177"/>
      <c r="CQ2" s="177"/>
    </row>
    <row r="3" spans="1:95" ht="30" customHeight="1">
      <c r="A3" s="998"/>
      <c r="B3" s="1000" t="s">
        <v>107</v>
      </c>
      <c r="C3" s="1001" t="s">
        <v>168</v>
      </c>
      <c r="D3" s="1001" t="s">
        <v>169</v>
      </c>
      <c r="E3" s="1000" t="s">
        <v>806</v>
      </c>
      <c r="F3" s="1001" t="s">
        <v>807</v>
      </c>
      <c r="G3" s="1000" t="s">
        <v>808</v>
      </c>
      <c r="H3" s="1000" t="s">
        <v>114</v>
      </c>
      <c r="I3" s="1000" t="s">
        <v>809</v>
      </c>
      <c r="J3" s="1001" t="s">
        <v>810</v>
      </c>
      <c r="K3" s="1001" t="s">
        <v>170</v>
      </c>
      <c r="L3" s="1000" t="s">
        <v>99</v>
      </c>
      <c r="M3" s="1000" t="s">
        <v>113</v>
      </c>
      <c r="N3" s="1006" t="s">
        <v>811</v>
      </c>
      <c r="O3" s="1006" t="s">
        <v>330</v>
      </c>
      <c r="P3" s="1009" t="s">
        <v>812</v>
      </c>
      <c r="Q3" s="1006" t="s">
        <v>813</v>
      </c>
      <c r="R3" s="1006" t="s">
        <v>814</v>
      </c>
      <c r="S3" s="1006" t="s">
        <v>339</v>
      </c>
      <c r="T3" s="1006" t="s">
        <v>171</v>
      </c>
      <c r="U3" s="1006" t="s">
        <v>789</v>
      </c>
      <c r="V3" s="1018" t="s">
        <v>815</v>
      </c>
    </row>
    <row r="4" spans="1:95" ht="27.2" customHeight="1">
      <c r="A4" s="999"/>
      <c r="B4" s="976"/>
      <c r="C4" s="1002"/>
      <c r="D4" s="1002"/>
      <c r="E4" s="1004"/>
      <c r="F4" s="1002"/>
      <c r="G4" s="1004"/>
      <c r="H4" s="1004"/>
      <c r="I4" s="1004"/>
      <c r="J4" s="1002"/>
      <c r="K4" s="1002"/>
      <c r="L4" s="1004"/>
      <c r="M4" s="1004"/>
      <c r="N4" s="1007"/>
      <c r="O4" s="1007"/>
      <c r="P4" s="1007"/>
      <c r="Q4" s="1007"/>
      <c r="R4" s="1007"/>
      <c r="S4" s="1007"/>
      <c r="T4" s="1007"/>
      <c r="U4" s="1007"/>
      <c r="V4" s="1019"/>
    </row>
    <row r="5" spans="1:95" ht="27.2" customHeight="1">
      <c r="A5" s="999"/>
      <c r="B5" s="976"/>
      <c r="C5" s="1002"/>
      <c r="D5" s="1002"/>
      <c r="E5" s="1004"/>
      <c r="F5" s="1002"/>
      <c r="G5" s="1004"/>
      <c r="H5" s="1004"/>
      <c r="I5" s="1004"/>
      <c r="J5" s="1002"/>
      <c r="K5" s="1002"/>
      <c r="L5" s="1004"/>
      <c r="M5" s="1004"/>
      <c r="N5" s="1007"/>
      <c r="O5" s="1007"/>
      <c r="P5" s="1007"/>
      <c r="Q5" s="1007"/>
      <c r="R5" s="1007"/>
      <c r="S5" s="1007"/>
      <c r="T5" s="1007"/>
      <c r="U5" s="1007"/>
      <c r="V5" s="1019"/>
    </row>
    <row r="6" spans="1:95" ht="27.2" customHeight="1">
      <c r="A6" s="999"/>
      <c r="B6" s="976"/>
      <c r="C6" s="1002"/>
      <c r="D6" s="1002"/>
      <c r="E6" s="1004"/>
      <c r="F6" s="1002"/>
      <c r="G6" s="1004"/>
      <c r="H6" s="1004"/>
      <c r="I6" s="1004"/>
      <c r="J6" s="1002"/>
      <c r="K6" s="1002"/>
      <c r="L6" s="1004"/>
      <c r="M6" s="1004"/>
      <c r="N6" s="1007"/>
      <c r="O6" s="1007"/>
      <c r="P6" s="1007"/>
      <c r="Q6" s="1007"/>
      <c r="R6" s="1007"/>
      <c r="S6" s="1007"/>
      <c r="T6" s="1007"/>
      <c r="U6" s="1007"/>
      <c r="V6" s="1019"/>
    </row>
    <row r="7" spans="1:95" s="179" customFormat="1" ht="22.5" customHeight="1" thickBot="1">
      <c r="A7" s="999"/>
      <c r="B7" s="977"/>
      <c r="C7" s="1003"/>
      <c r="D7" s="1003"/>
      <c r="E7" s="1005"/>
      <c r="F7" s="1003"/>
      <c r="G7" s="1005"/>
      <c r="H7" s="1005"/>
      <c r="I7" s="1005"/>
      <c r="J7" s="1003"/>
      <c r="K7" s="1003"/>
      <c r="L7" s="1005"/>
      <c r="M7" s="1005"/>
      <c r="N7" s="1008"/>
      <c r="O7" s="1008"/>
      <c r="P7" s="1008"/>
      <c r="Q7" s="1008"/>
      <c r="R7" s="1008"/>
      <c r="S7" s="1008"/>
      <c r="T7" s="1008"/>
      <c r="U7" s="1008"/>
      <c r="V7" s="1020"/>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row>
    <row r="8" spans="1:95" ht="24.95" customHeight="1">
      <c r="A8" s="441" t="str">
        <f ca="1">CONCATENATE(YEAR(TODAY())-1921,"年")</f>
        <v>102年</v>
      </c>
      <c r="B8" s="180">
        <v>3510</v>
      </c>
      <c r="C8" s="180">
        <v>861</v>
      </c>
      <c r="D8" s="180">
        <v>290</v>
      </c>
      <c r="E8" s="180">
        <v>130</v>
      </c>
      <c r="F8" s="180">
        <v>4</v>
      </c>
      <c r="G8" s="180">
        <v>201</v>
      </c>
      <c r="H8" s="180">
        <v>160</v>
      </c>
      <c r="I8" s="180">
        <v>264</v>
      </c>
      <c r="J8" s="180">
        <v>100</v>
      </c>
      <c r="K8" s="180">
        <v>99</v>
      </c>
      <c r="L8" s="180">
        <v>181</v>
      </c>
      <c r="M8" s="180">
        <v>76</v>
      </c>
      <c r="N8" s="180">
        <v>37</v>
      </c>
      <c r="O8" s="180">
        <v>15</v>
      </c>
      <c r="P8" s="180">
        <v>28</v>
      </c>
      <c r="Q8" s="180">
        <v>94</v>
      </c>
      <c r="R8" s="180">
        <v>59</v>
      </c>
      <c r="S8" s="180">
        <v>39</v>
      </c>
      <c r="T8" s="180">
        <v>35</v>
      </c>
      <c r="U8" s="180">
        <v>30</v>
      </c>
      <c r="V8" s="180">
        <f t="shared" ref="V8:V16" si="0">B8-SUM(C8:U8)</f>
        <v>807</v>
      </c>
      <c r="W8" s="18"/>
    </row>
    <row r="9" spans="1:95" ht="24.95" customHeight="1">
      <c r="A9" s="441" t="str">
        <f ca="1">CONCATENATE(YEAR(TODAY())-1920,"年")</f>
        <v>103年</v>
      </c>
      <c r="B9" s="180">
        <v>3431</v>
      </c>
      <c r="C9" s="180">
        <v>859</v>
      </c>
      <c r="D9" s="180">
        <v>166</v>
      </c>
      <c r="E9" s="180">
        <v>149</v>
      </c>
      <c r="F9" s="180">
        <v>6</v>
      </c>
      <c r="G9" s="180">
        <v>163</v>
      </c>
      <c r="H9" s="180">
        <v>227</v>
      </c>
      <c r="I9" s="180">
        <v>261</v>
      </c>
      <c r="J9" s="180">
        <v>78</v>
      </c>
      <c r="K9" s="180">
        <v>97</v>
      </c>
      <c r="L9" s="180">
        <v>156</v>
      </c>
      <c r="M9" s="180">
        <v>65</v>
      </c>
      <c r="N9" s="180">
        <v>27</v>
      </c>
      <c r="O9" s="180">
        <v>45</v>
      </c>
      <c r="P9" s="180">
        <v>49</v>
      </c>
      <c r="Q9" s="180">
        <v>97</v>
      </c>
      <c r="R9" s="180">
        <v>19</v>
      </c>
      <c r="S9" s="180">
        <v>54</v>
      </c>
      <c r="T9" s="180">
        <v>35</v>
      </c>
      <c r="U9" s="180">
        <v>33</v>
      </c>
      <c r="V9" s="180">
        <f t="shared" si="0"/>
        <v>845</v>
      </c>
    </row>
    <row r="10" spans="1:95" ht="24.95" customHeight="1">
      <c r="A10" s="441" t="str">
        <f ca="1">CONCATENATE(YEAR(TODAY())-1919,"年")</f>
        <v>104年</v>
      </c>
      <c r="B10" s="180">
        <v>2835</v>
      </c>
      <c r="C10" s="180">
        <v>694</v>
      </c>
      <c r="D10" s="180">
        <v>173</v>
      </c>
      <c r="E10" s="180">
        <v>116</v>
      </c>
      <c r="F10" s="180">
        <v>18</v>
      </c>
      <c r="G10" s="180">
        <v>149</v>
      </c>
      <c r="H10" s="180">
        <v>183</v>
      </c>
      <c r="I10" s="180">
        <v>232</v>
      </c>
      <c r="J10" s="180">
        <v>43</v>
      </c>
      <c r="K10" s="180">
        <v>61</v>
      </c>
      <c r="L10" s="180">
        <v>140</v>
      </c>
      <c r="M10" s="180">
        <v>75</v>
      </c>
      <c r="N10" s="180">
        <v>11</v>
      </c>
      <c r="O10" s="180">
        <v>33</v>
      </c>
      <c r="P10" s="180">
        <v>21</v>
      </c>
      <c r="Q10" s="180">
        <v>42</v>
      </c>
      <c r="R10" s="180">
        <v>37</v>
      </c>
      <c r="S10" s="180">
        <v>34</v>
      </c>
      <c r="T10" s="180">
        <v>47</v>
      </c>
      <c r="U10" s="180">
        <v>19</v>
      </c>
      <c r="V10" s="180">
        <f t="shared" si="0"/>
        <v>707</v>
      </c>
    </row>
    <row r="11" spans="1:95" ht="24.95" customHeight="1">
      <c r="A11" s="441" t="str">
        <f ca="1">CONCATENATE(YEAR(TODAY())-1918,"年")</f>
        <v>105年</v>
      </c>
      <c r="B11" s="180">
        <v>2598</v>
      </c>
      <c r="C11" s="180">
        <v>595</v>
      </c>
      <c r="D11" s="180">
        <v>121</v>
      </c>
      <c r="E11" s="180">
        <v>122</v>
      </c>
      <c r="F11" s="180">
        <v>93</v>
      </c>
      <c r="G11" s="180">
        <v>176</v>
      </c>
      <c r="H11" s="180">
        <v>171</v>
      </c>
      <c r="I11" s="180">
        <v>116</v>
      </c>
      <c r="J11" s="180">
        <v>28</v>
      </c>
      <c r="K11" s="180">
        <v>90</v>
      </c>
      <c r="L11" s="180">
        <v>74</v>
      </c>
      <c r="M11" s="180">
        <v>91</v>
      </c>
      <c r="N11" s="180">
        <v>21</v>
      </c>
      <c r="O11" s="180">
        <v>60</v>
      </c>
      <c r="P11" s="180">
        <v>29</v>
      </c>
      <c r="Q11" s="180">
        <v>37</v>
      </c>
      <c r="R11" s="180">
        <v>24</v>
      </c>
      <c r="S11" s="180">
        <v>51</v>
      </c>
      <c r="T11" s="180">
        <v>27</v>
      </c>
      <c r="U11" s="180">
        <v>54</v>
      </c>
      <c r="V11" s="180">
        <f t="shared" si="0"/>
        <v>618</v>
      </c>
    </row>
    <row r="12" spans="1:95" ht="24.95" customHeight="1">
      <c r="A12" s="441" t="str">
        <f ca="1">CONCATENATE(YEAR(TODAY())-1917,"年")</f>
        <v>106年</v>
      </c>
      <c r="B12" s="180">
        <v>2338</v>
      </c>
      <c r="C12" s="180">
        <v>504</v>
      </c>
      <c r="D12" s="180">
        <v>154</v>
      </c>
      <c r="E12" s="180">
        <v>105</v>
      </c>
      <c r="F12" s="180">
        <v>270</v>
      </c>
      <c r="G12" s="180">
        <v>104</v>
      </c>
      <c r="H12" s="180">
        <v>125</v>
      </c>
      <c r="I12" s="180">
        <v>98</v>
      </c>
      <c r="J12" s="180">
        <v>42</v>
      </c>
      <c r="K12" s="180">
        <v>41</v>
      </c>
      <c r="L12" s="180">
        <v>75</v>
      </c>
      <c r="M12" s="180">
        <v>59</v>
      </c>
      <c r="N12" s="180">
        <v>38</v>
      </c>
      <c r="O12" s="180">
        <v>65</v>
      </c>
      <c r="P12" s="180">
        <v>8</v>
      </c>
      <c r="Q12" s="180">
        <v>25</v>
      </c>
      <c r="R12" s="180">
        <v>19</v>
      </c>
      <c r="S12" s="180">
        <v>35</v>
      </c>
      <c r="T12" s="180">
        <v>24</v>
      </c>
      <c r="U12" s="180">
        <v>36</v>
      </c>
      <c r="V12" s="180">
        <f t="shared" si="0"/>
        <v>511</v>
      </c>
    </row>
    <row r="13" spans="1:95" ht="24.95" customHeight="1">
      <c r="A13" s="441" t="str">
        <f ca="1">CONCATENATE(YEAR(TODAY())-1916,"年")</f>
        <v>107年</v>
      </c>
      <c r="B13" s="180">
        <v>2628</v>
      </c>
      <c r="C13" s="180">
        <v>515</v>
      </c>
      <c r="D13" s="180">
        <v>150</v>
      </c>
      <c r="E13" s="180">
        <v>141</v>
      </c>
      <c r="F13" s="180">
        <v>499</v>
      </c>
      <c r="G13" s="180">
        <v>104</v>
      </c>
      <c r="H13" s="180">
        <v>142</v>
      </c>
      <c r="I13" s="180">
        <v>83</v>
      </c>
      <c r="J13" s="180">
        <v>56</v>
      </c>
      <c r="K13" s="180">
        <v>42</v>
      </c>
      <c r="L13" s="180">
        <v>101</v>
      </c>
      <c r="M13" s="180">
        <v>64</v>
      </c>
      <c r="N13" s="180">
        <v>34</v>
      </c>
      <c r="O13" s="180">
        <v>25</v>
      </c>
      <c r="P13" s="180">
        <v>27</v>
      </c>
      <c r="Q13" s="180">
        <v>50</v>
      </c>
      <c r="R13" s="180">
        <v>32</v>
      </c>
      <c r="S13" s="180">
        <v>30</v>
      </c>
      <c r="T13" s="180">
        <v>19</v>
      </c>
      <c r="U13" s="180">
        <v>26</v>
      </c>
      <c r="V13" s="180">
        <f t="shared" si="0"/>
        <v>488</v>
      </c>
    </row>
    <row r="14" spans="1:95" ht="24.95" customHeight="1">
      <c r="A14" s="441" t="str">
        <f ca="1">CONCATENATE(YEAR(TODAY())-1915,"年")</f>
        <v>108年</v>
      </c>
      <c r="B14" s="180">
        <v>2434</v>
      </c>
      <c r="C14" s="180">
        <v>581</v>
      </c>
      <c r="D14" s="180">
        <v>138</v>
      </c>
      <c r="E14" s="180">
        <v>149</v>
      </c>
      <c r="F14" s="180">
        <v>253</v>
      </c>
      <c r="G14" s="180">
        <v>110</v>
      </c>
      <c r="H14" s="180">
        <v>133</v>
      </c>
      <c r="I14" s="180">
        <v>101</v>
      </c>
      <c r="J14" s="180">
        <v>58</v>
      </c>
      <c r="K14" s="180">
        <v>77</v>
      </c>
      <c r="L14" s="180">
        <v>85</v>
      </c>
      <c r="M14" s="180">
        <v>49</v>
      </c>
      <c r="N14" s="180">
        <v>8</v>
      </c>
      <c r="O14" s="180">
        <v>28</v>
      </c>
      <c r="P14" s="180">
        <v>16</v>
      </c>
      <c r="Q14" s="180">
        <v>33</v>
      </c>
      <c r="R14" s="180">
        <v>30</v>
      </c>
      <c r="S14" s="180">
        <v>31</v>
      </c>
      <c r="T14" s="180">
        <v>28</v>
      </c>
      <c r="U14" s="180">
        <v>31</v>
      </c>
      <c r="V14" s="180">
        <f t="shared" si="0"/>
        <v>495</v>
      </c>
    </row>
    <row r="15" spans="1:95" ht="24.95" customHeight="1">
      <c r="A15" s="441" t="str">
        <f ca="1">CONCATENATE(YEAR(TODAY())-1914,"年")</f>
        <v>109年</v>
      </c>
      <c r="B15" s="180">
        <v>2658</v>
      </c>
      <c r="C15" s="180">
        <v>787</v>
      </c>
      <c r="D15" s="180">
        <v>181</v>
      </c>
      <c r="E15" s="180">
        <v>101</v>
      </c>
      <c r="F15" s="180">
        <v>239</v>
      </c>
      <c r="G15" s="180">
        <v>94</v>
      </c>
      <c r="H15" s="180">
        <v>135</v>
      </c>
      <c r="I15" s="180">
        <v>106</v>
      </c>
      <c r="J15" s="180">
        <v>64</v>
      </c>
      <c r="K15" s="180">
        <v>91</v>
      </c>
      <c r="L15" s="180">
        <v>97</v>
      </c>
      <c r="M15" s="180">
        <v>82</v>
      </c>
      <c r="N15" s="180">
        <v>24</v>
      </c>
      <c r="O15" s="180">
        <v>19</v>
      </c>
      <c r="P15" s="180">
        <v>21</v>
      </c>
      <c r="Q15" s="180">
        <v>38</v>
      </c>
      <c r="R15" s="180">
        <v>17</v>
      </c>
      <c r="S15" s="180">
        <v>32</v>
      </c>
      <c r="T15" s="180">
        <v>27</v>
      </c>
      <c r="U15" s="180">
        <v>21</v>
      </c>
      <c r="V15" s="180">
        <f t="shared" si="0"/>
        <v>482</v>
      </c>
    </row>
    <row r="16" spans="1:95" ht="24.95" customHeight="1">
      <c r="A16" s="441" t="str">
        <f ca="1">CONCATENATE(YEAR(TODAY())-1913,"年")</f>
        <v>110年</v>
      </c>
      <c r="B16" s="180">
        <v>2500</v>
      </c>
      <c r="C16" s="6">
        <v>850</v>
      </c>
      <c r="D16" s="6">
        <v>169</v>
      </c>
      <c r="E16" s="6">
        <v>143</v>
      </c>
      <c r="F16" s="6">
        <v>127</v>
      </c>
      <c r="G16" s="6">
        <v>117</v>
      </c>
      <c r="H16" s="6">
        <v>107</v>
      </c>
      <c r="I16" s="6">
        <v>90</v>
      </c>
      <c r="J16" s="6">
        <v>82</v>
      </c>
      <c r="K16" s="6">
        <v>81</v>
      </c>
      <c r="L16" s="6">
        <v>75</v>
      </c>
      <c r="M16" s="6">
        <v>66</v>
      </c>
      <c r="N16" s="6">
        <v>27</v>
      </c>
      <c r="O16" s="6">
        <v>27</v>
      </c>
      <c r="P16" s="6">
        <v>25</v>
      </c>
      <c r="Q16" s="6">
        <v>23</v>
      </c>
      <c r="R16" s="6">
        <v>20</v>
      </c>
      <c r="S16" s="6">
        <v>18</v>
      </c>
      <c r="T16" s="6">
        <v>16</v>
      </c>
      <c r="U16" s="6">
        <v>14</v>
      </c>
      <c r="V16" s="6">
        <f t="shared" si="0"/>
        <v>423</v>
      </c>
    </row>
    <row r="17" spans="1:95" ht="24.95" customHeight="1">
      <c r="A17" s="445" t="str">
        <f ca="1">CONCATENATE(YEAR(TODAY())-1912,"年")</f>
        <v>111年</v>
      </c>
      <c r="B17" s="181">
        <v>2741</v>
      </c>
      <c r="C17" s="13">
        <v>1208</v>
      </c>
      <c r="D17" s="13">
        <v>200</v>
      </c>
      <c r="E17" s="13">
        <v>243</v>
      </c>
      <c r="F17" s="13">
        <v>29</v>
      </c>
      <c r="G17" s="13">
        <v>62</v>
      </c>
      <c r="H17" s="13">
        <v>62</v>
      </c>
      <c r="I17" s="13">
        <v>64</v>
      </c>
      <c r="J17" s="13">
        <v>73</v>
      </c>
      <c r="K17" s="13">
        <v>83</v>
      </c>
      <c r="L17" s="13">
        <v>69</v>
      </c>
      <c r="M17" s="13">
        <v>54</v>
      </c>
      <c r="N17" s="13">
        <v>9</v>
      </c>
      <c r="O17" s="769" t="s">
        <v>1080</v>
      </c>
      <c r="P17" s="769">
        <v>16</v>
      </c>
      <c r="Q17" s="769">
        <v>29</v>
      </c>
      <c r="R17" s="769" t="s">
        <v>1081</v>
      </c>
      <c r="S17" s="769" t="s">
        <v>1080</v>
      </c>
      <c r="T17" s="13">
        <v>5</v>
      </c>
      <c r="U17" s="13">
        <v>37</v>
      </c>
      <c r="V17" s="13">
        <f t="shared" ref="V17" si="1">B17-SUM(C17:U17)</f>
        <v>498</v>
      </c>
    </row>
    <row r="18" spans="1:95" s="15" customFormat="1" ht="14.25">
      <c r="A18" s="486" t="s">
        <v>816</v>
      </c>
      <c r="B18" s="182"/>
      <c r="R18" s="183"/>
      <c r="S18" s="183"/>
      <c r="T18" s="183"/>
      <c r="U18" s="183"/>
      <c r="V18" s="183" t="s">
        <v>105</v>
      </c>
    </row>
    <row r="19" spans="1:95" ht="16.350000000000001" customHeight="1"/>
    <row r="21" spans="1:95">
      <c r="A21" s="184"/>
      <c r="B21" s="184"/>
      <c r="C21" s="184"/>
      <c r="D21" s="184"/>
      <c r="E21" s="184"/>
      <c r="F21" s="184"/>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4"/>
      <c r="BA21" s="184"/>
      <c r="BB21" s="184"/>
      <c r="BC21" s="184"/>
      <c r="BD21" s="184"/>
      <c r="BE21" s="184"/>
      <c r="BF21" s="184"/>
      <c r="BG21" s="184"/>
      <c r="BH21" s="184"/>
      <c r="BI21" s="184"/>
      <c r="BJ21" s="184"/>
      <c r="BK21" s="184"/>
      <c r="BL21" s="184"/>
      <c r="BM21" s="184"/>
      <c r="BN21" s="184"/>
      <c r="BO21" s="184"/>
      <c r="BP21" s="184"/>
      <c r="BQ21" s="184"/>
      <c r="BR21" s="184"/>
      <c r="BS21" s="184"/>
      <c r="BT21" s="184"/>
      <c r="BU21" s="184"/>
      <c r="BV21" s="184"/>
      <c r="BW21" s="184"/>
      <c r="BX21" s="184"/>
      <c r="BY21" s="184"/>
      <c r="BZ21" s="184"/>
      <c r="CA21" s="184"/>
      <c r="CB21" s="184"/>
      <c r="CC21" s="184"/>
      <c r="CD21" s="184"/>
      <c r="CE21" s="184"/>
      <c r="CF21" s="184"/>
      <c r="CG21" s="184"/>
      <c r="CH21" s="184"/>
      <c r="CI21" s="184"/>
      <c r="CJ21" s="184"/>
      <c r="CK21" s="184"/>
      <c r="CL21" s="184"/>
      <c r="CM21" s="184"/>
      <c r="CN21" s="184"/>
      <c r="CO21" s="184"/>
      <c r="CP21" s="184"/>
      <c r="CQ21" s="184"/>
    </row>
    <row r="22" spans="1:95" s="185" customFormat="1" hidden="1"/>
    <row r="23" spans="1:95" s="185" customFormat="1" hidden="1"/>
    <row r="24" spans="1:95" s="185" customFormat="1" hidden="1"/>
    <row r="25" spans="1:95" s="185" customFormat="1" ht="16.5" hidden="1">
      <c r="A25" s="185" t="s">
        <v>172</v>
      </c>
    </row>
    <row r="26" spans="1:95" s="185" customFormat="1" ht="16.350000000000001" hidden="1" customHeight="1">
      <c r="A26" s="186"/>
      <c r="B26" s="1010" t="s">
        <v>173</v>
      </c>
      <c r="C26" s="1010" t="s">
        <v>817</v>
      </c>
      <c r="D26" s="1010" t="s">
        <v>817</v>
      </c>
      <c r="E26" s="1010" t="s">
        <v>818</v>
      </c>
      <c r="F26" s="648" t="s">
        <v>819</v>
      </c>
      <c r="G26" s="648" t="s">
        <v>820</v>
      </c>
      <c r="H26" s="648"/>
      <c r="I26" s="648" t="s">
        <v>821</v>
      </c>
      <c r="J26" s="1015" t="s">
        <v>822</v>
      </c>
      <c r="K26" s="648" t="s">
        <v>174</v>
      </c>
      <c r="L26" s="1015" t="s">
        <v>175</v>
      </c>
      <c r="M26" s="1015" t="s">
        <v>823</v>
      </c>
      <c r="N26" s="645"/>
      <c r="O26" s="645"/>
      <c r="P26" s="645"/>
      <c r="Q26" s="645"/>
      <c r="R26" s="1015" t="s">
        <v>176</v>
      </c>
      <c r="S26" s="645"/>
      <c r="T26" s="645"/>
      <c r="U26" s="645"/>
      <c r="V26" s="1015" t="s">
        <v>824</v>
      </c>
    </row>
    <row r="27" spans="1:95" s="185" customFormat="1" ht="16.350000000000001" hidden="1" customHeight="1">
      <c r="A27" s="187" t="s">
        <v>825</v>
      </c>
      <c r="B27" s="1011"/>
      <c r="C27" s="1013"/>
      <c r="D27" s="1013"/>
      <c r="E27" s="1013"/>
      <c r="F27" s="646"/>
      <c r="G27" s="646"/>
      <c r="H27" s="646"/>
      <c r="I27" s="646"/>
      <c r="J27" s="1016"/>
      <c r="K27" s="646"/>
      <c r="L27" s="1016"/>
      <c r="M27" s="1016"/>
      <c r="N27" s="649"/>
      <c r="O27" s="649"/>
      <c r="P27" s="649"/>
      <c r="Q27" s="649"/>
      <c r="R27" s="1016"/>
      <c r="S27" s="649"/>
      <c r="T27" s="649"/>
      <c r="U27" s="649"/>
      <c r="V27" s="1011"/>
    </row>
    <row r="28" spans="1:95" s="185" customFormat="1" ht="16.350000000000001" hidden="1" customHeight="1">
      <c r="A28" s="187"/>
      <c r="B28" s="1011"/>
      <c r="C28" s="1013"/>
      <c r="D28" s="1013"/>
      <c r="E28" s="1013"/>
      <c r="F28" s="646" t="s">
        <v>177</v>
      </c>
      <c r="G28" s="646" t="s">
        <v>178</v>
      </c>
      <c r="H28" s="646"/>
      <c r="I28" s="646" t="s">
        <v>179</v>
      </c>
      <c r="J28" s="1016"/>
      <c r="K28" s="646" t="s">
        <v>180</v>
      </c>
      <c r="L28" s="1016"/>
      <c r="M28" s="1016"/>
      <c r="N28" s="649"/>
      <c r="O28" s="649"/>
      <c r="P28" s="649"/>
      <c r="Q28" s="649"/>
      <c r="R28" s="1016"/>
      <c r="S28" s="649"/>
      <c r="T28" s="649"/>
      <c r="U28" s="649"/>
      <c r="V28" s="1011"/>
    </row>
    <row r="29" spans="1:95" s="185" customFormat="1" ht="16.350000000000001" hidden="1" customHeight="1">
      <c r="A29" s="186" t="s">
        <v>181</v>
      </c>
      <c r="B29" s="1011"/>
      <c r="C29" s="1013"/>
      <c r="D29" s="1013"/>
      <c r="E29" s="1013"/>
      <c r="F29" s="646"/>
      <c r="G29" s="646"/>
      <c r="H29" s="646"/>
      <c r="I29" s="646"/>
      <c r="J29" s="1016"/>
      <c r="K29" s="646"/>
      <c r="L29" s="1016"/>
      <c r="M29" s="1016"/>
      <c r="N29" s="649"/>
      <c r="O29" s="649"/>
      <c r="P29" s="649"/>
      <c r="Q29" s="649"/>
      <c r="R29" s="1016"/>
      <c r="S29" s="649"/>
      <c r="T29" s="649"/>
      <c r="U29" s="649"/>
      <c r="V29" s="1011"/>
    </row>
    <row r="30" spans="1:95" s="185" customFormat="1" ht="16.350000000000001" hidden="1" customHeight="1">
      <c r="A30" s="188"/>
      <c r="B30" s="1012"/>
      <c r="C30" s="1014"/>
      <c r="D30" s="1014"/>
      <c r="E30" s="1014"/>
      <c r="F30" s="647" t="s">
        <v>182</v>
      </c>
      <c r="G30" s="647" t="s">
        <v>182</v>
      </c>
      <c r="H30" s="647"/>
      <c r="I30" s="647" t="s">
        <v>182</v>
      </c>
      <c r="J30" s="1017"/>
      <c r="K30" s="647" t="s">
        <v>183</v>
      </c>
      <c r="L30" s="1017"/>
      <c r="M30" s="1017"/>
      <c r="N30" s="650"/>
      <c r="O30" s="650"/>
      <c r="P30" s="650"/>
      <c r="Q30" s="650"/>
      <c r="R30" s="1017"/>
      <c r="S30" s="650"/>
      <c r="T30" s="650"/>
      <c r="U30" s="650"/>
      <c r="V30" s="1012" t="s">
        <v>826</v>
      </c>
    </row>
    <row r="31" spans="1:95" s="185" customFormat="1" hidden="1">
      <c r="A31" s="189" t="s">
        <v>184</v>
      </c>
      <c r="B31" s="190">
        <v>2150</v>
      </c>
      <c r="C31" s="191">
        <v>30</v>
      </c>
      <c r="D31" s="191">
        <v>30</v>
      </c>
      <c r="E31" s="191">
        <v>60</v>
      </c>
      <c r="F31" s="191">
        <v>102</v>
      </c>
      <c r="G31" s="191">
        <v>87</v>
      </c>
      <c r="H31" s="191"/>
      <c r="I31" s="191">
        <v>231</v>
      </c>
      <c r="J31" s="191">
        <v>76</v>
      </c>
      <c r="K31" s="191">
        <v>23</v>
      </c>
      <c r="L31" s="646"/>
      <c r="M31" s="646"/>
      <c r="N31" s="646"/>
      <c r="O31" s="646"/>
      <c r="P31" s="646"/>
      <c r="Q31" s="646"/>
      <c r="V31" s="190">
        <v>1541</v>
      </c>
    </row>
    <row r="32" spans="1:95" s="185" customFormat="1" hidden="1">
      <c r="A32" s="189" t="s">
        <v>185</v>
      </c>
      <c r="B32" s="190">
        <v>2387</v>
      </c>
      <c r="C32" s="191">
        <v>41</v>
      </c>
      <c r="D32" s="191">
        <v>41</v>
      </c>
      <c r="E32" s="191">
        <v>77</v>
      </c>
      <c r="F32" s="191">
        <v>103</v>
      </c>
      <c r="G32" s="191">
        <v>91</v>
      </c>
      <c r="H32" s="191"/>
      <c r="I32" s="191">
        <v>262</v>
      </c>
      <c r="J32" s="191">
        <v>80</v>
      </c>
      <c r="K32" s="191">
        <v>12</v>
      </c>
      <c r="L32" s="646"/>
      <c r="M32" s="646"/>
      <c r="N32" s="646"/>
      <c r="O32" s="646"/>
      <c r="P32" s="646"/>
      <c r="Q32" s="646"/>
      <c r="V32" s="190">
        <v>1033</v>
      </c>
    </row>
    <row r="33" spans="1:22" s="185" customFormat="1" hidden="1">
      <c r="A33" s="189" t="s">
        <v>186</v>
      </c>
      <c r="B33" s="190">
        <v>2591</v>
      </c>
      <c r="C33" s="191">
        <v>8</v>
      </c>
      <c r="D33" s="191">
        <v>8</v>
      </c>
      <c r="E33" s="191">
        <v>55</v>
      </c>
      <c r="F33" s="191">
        <v>124</v>
      </c>
      <c r="G33" s="191">
        <v>129</v>
      </c>
      <c r="H33" s="191"/>
      <c r="I33" s="191">
        <v>347</v>
      </c>
      <c r="J33" s="191">
        <v>87</v>
      </c>
      <c r="K33" s="191">
        <v>22</v>
      </c>
      <c r="L33" s="191">
        <v>57</v>
      </c>
      <c r="M33" s="191">
        <v>173</v>
      </c>
      <c r="N33" s="191"/>
      <c r="O33" s="191"/>
      <c r="P33" s="191"/>
      <c r="Q33" s="191"/>
      <c r="R33" s="191">
        <v>32</v>
      </c>
      <c r="S33" s="191"/>
      <c r="T33" s="191"/>
      <c r="U33" s="191"/>
      <c r="V33" s="190">
        <v>1183</v>
      </c>
    </row>
    <row r="34" spans="1:22" s="185" customFormat="1" hidden="1">
      <c r="A34" s="189" t="s">
        <v>827</v>
      </c>
      <c r="B34" s="190">
        <v>2376</v>
      </c>
      <c r="C34" s="191">
        <v>3</v>
      </c>
      <c r="D34" s="191">
        <v>3</v>
      </c>
      <c r="E34" s="191">
        <v>50</v>
      </c>
      <c r="F34" s="191">
        <v>121</v>
      </c>
      <c r="G34" s="191">
        <v>121</v>
      </c>
      <c r="H34" s="191"/>
      <c r="I34" s="191">
        <v>342</v>
      </c>
      <c r="J34" s="191">
        <v>57</v>
      </c>
      <c r="K34" s="191">
        <v>20</v>
      </c>
      <c r="L34" s="191">
        <v>48</v>
      </c>
      <c r="M34" s="191">
        <v>107</v>
      </c>
      <c r="N34" s="191"/>
      <c r="O34" s="191"/>
      <c r="P34" s="191"/>
      <c r="Q34" s="191"/>
      <c r="R34" s="191">
        <v>29</v>
      </c>
      <c r="S34" s="191"/>
      <c r="T34" s="191"/>
      <c r="U34" s="191"/>
      <c r="V34" s="190">
        <v>1187</v>
      </c>
    </row>
    <row r="35" spans="1:22" s="185" customFormat="1" hidden="1">
      <c r="A35" s="189" t="s">
        <v>187</v>
      </c>
      <c r="B35" s="190">
        <v>2573</v>
      </c>
      <c r="C35" s="191">
        <v>28</v>
      </c>
      <c r="D35" s="191">
        <v>28</v>
      </c>
      <c r="E35" s="191">
        <v>83</v>
      </c>
      <c r="F35" s="191">
        <v>122</v>
      </c>
      <c r="G35" s="191">
        <v>129</v>
      </c>
      <c r="H35" s="191"/>
      <c r="I35" s="191">
        <v>232</v>
      </c>
      <c r="J35" s="191">
        <v>63</v>
      </c>
      <c r="K35" s="191">
        <v>9</v>
      </c>
      <c r="L35" s="191">
        <v>57</v>
      </c>
      <c r="M35" s="191">
        <v>371</v>
      </c>
      <c r="N35" s="191"/>
      <c r="O35" s="191"/>
      <c r="P35" s="191"/>
      <c r="Q35" s="191"/>
      <c r="R35" s="191">
        <v>29</v>
      </c>
      <c r="S35" s="191"/>
      <c r="T35" s="191"/>
      <c r="U35" s="191"/>
      <c r="V35" s="190">
        <v>1450</v>
      </c>
    </row>
    <row r="36" spans="1:22" s="185" customFormat="1" hidden="1">
      <c r="A36" s="189" t="s">
        <v>828</v>
      </c>
      <c r="B36" s="190">
        <v>2700</v>
      </c>
      <c r="C36" s="191">
        <v>13</v>
      </c>
      <c r="D36" s="191">
        <v>13</v>
      </c>
      <c r="E36" s="191">
        <v>69</v>
      </c>
      <c r="F36" s="191">
        <v>127</v>
      </c>
      <c r="G36" s="191">
        <v>119</v>
      </c>
      <c r="H36" s="191"/>
      <c r="I36" s="191">
        <v>225</v>
      </c>
      <c r="J36" s="191">
        <v>86</v>
      </c>
      <c r="K36" s="191">
        <v>14</v>
      </c>
      <c r="L36" s="191">
        <v>66</v>
      </c>
      <c r="M36" s="191">
        <v>310</v>
      </c>
      <c r="N36" s="191"/>
      <c r="O36" s="191"/>
      <c r="P36" s="191"/>
      <c r="Q36" s="191"/>
      <c r="R36" s="191">
        <v>125</v>
      </c>
      <c r="S36" s="191"/>
      <c r="T36" s="191"/>
      <c r="U36" s="191"/>
      <c r="V36" s="190">
        <v>1546</v>
      </c>
    </row>
    <row r="37" spans="1:22" s="185" customFormat="1" ht="16.5" hidden="1">
      <c r="A37" s="192" t="s">
        <v>829</v>
      </c>
      <c r="B37" s="190">
        <v>3047</v>
      </c>
      <c r="C37" s="191">
        <v>9</v>
      </c>
      <c r="D37" s="191">
        <v>9</v>
      </c>
      <c r="E37" s="191">
        <v>46</v>
      </c>
      <c r="F37" s="191">
        <v>212</v>
      </c>
      <c r="G37" s="191">
        <v>153</v>
      </c>
      <c r="H37" s="191"/>
      <c r="I37" s="191">
        <v>243</v>
      </c>
      <c r="J37" s="191">
        <v>120</v>
      </c>
      <c r="K37" s="191">
        <v>19</v>
      </c>
      <c r="L37" s="191">
        <v>77</v>
      </c>
      <c r="M37" s="191">
        <v>211</v>
      </c>
      <c r="N37" s="191"/>
      <c r="O37" s="191"/>
      <c r="P37" s="191"/>
      <c r="Q37" s="191"/>
      <c r="R37" s="191">
        <v>390</v>
      </c>
      <c r="S37" s="191"/>
      <c r="T37" s="191"/>
      <c r="U37" s="191"/>
      <c r="V37" s="190">
        <v>1567</v>
      </c>
    </row>
    <row r="38" spans="1:22" s="185" customFormat="1" ht="16.5" hidden="1">
      <c r="A38" s="192" t="s">
        <v>188</v>
      </c>
      <c r="B38" s="190">
        <v>2623</v>
      </c>
      <c r="C38" s="191">
        <v>11</v>
      </c>
      <c r="D38" s="191">
        <v>11</v>
      </c>
      <c r="E38" s="191">
        <v>40</v>
      </c>
      <c r="F38" s="191">
        <v>182</v>
      </c>
      <c r="G38" s="191">
        <v>160</v>
      </c>
      <c r="H38" s="191"/>
      <c r="I38" s="191">
        <v>186</v>
      </c>
      <c r="J38" s="191">
        <v>85</v>
      </c>
      <c r="K38" s="191">
        <v>11</v>
      </c>
      <c r="L38" s="193">
        <v>102</v>
      </c>
      <c r="M38" s="193">
        <v>86</v>
      </c>
      <c r="N38" s="193"/>
      <c r="O38" s="193"/>
      <c r="P38" s="193"/>
      <c r="Q38" s="193"/>
      <c r="R38" s="193">
        <v>95</v>
      </c>
      <c r="S38" s="193"/>
      <c r="T38" s="193"/>
      <c r="U38" s="193"/>
      <c r="V38" s="194">
        <v>1665</v>
      </c>
    </row>
    <row r="39" spans="1:22" s="185" customFormat="1" ht="16.5" hidden="1">
      <c r="A39" s="192" t="s">
        <v>189</v>
      </c>
      <c r="B39" s="190">
        <v>2387</v>
      </c>
      <c r="C39" s="191">
        <v>16</v>
      </c>
      <c r="D39" s="191">
        <v>16</v>
      </c>
      <c r="E39" s="191">
        <v>44</v>
      </c>
      <c r="F39" s="191">
        <v>139</v>
      </c>
      <c r="G39" s="191">
        <v>146</v>
      </c>
      <c r="H39" s="191"/>
      <c r="I39" s="191">
        <v>146</v>
      </c>
      <c r="J39" s="191">
        <v>107</v>
      </c>
      <c r="K39" s="191">
        <v>8</v>
      </c>
      <c r="L39" s="193">
        <v>93</v>
      </c>
      <c r="M39" s="193">
        <v>227</v>
      </c>
      <c r="N39" s="193"/>
      <c r="O39" s="193"/>
      <c r="P39" s="193"/>
      <c r="Q39" s="193"/>
      <c r="R39" s="193">
        <v>93</v>
      </c>
      <c r="S39" s="193"/>
      <c r="T39" s="193"/>
      <c r="U39" s="193"/>
      <c r="V39" s="194">
        <v>1368</v>
      </c>
    </row>
    <row r="40" spans="1:22" s="185" customFormat="1" ht="16.5" hidden="1">
      <c r="A40" s="192" t="s">
        <v>830</v>
      </c>
      <c r="B40" s="190">
        <v>2502</v>
      </c>
      <c r="C40" s="191">
        <v>17</v>
      </c>
      <c r="D40" s="191">
        <v>17</v>
      </c>
      <c r="E40" s="191">
        <v>40</v>
      </c>
      <c r="F40" s="191">
        <v>169</v>
      </c>
      <c r="G40" s="191">
        <v>134</v>
      </c>
      <c r="H40" s="191"/>
      <c r="I40" s="191">
        <v>148</v>
      </c>
      <c r="J40" s="191">
        <v>87</v>
      </c>
      <c r="K40" s="191">
        <v>10</v>
      </c>
      <c r="L40" s="191">
        <v>122</v>
      </c>
      <c r="M40" s="191">
        <v>209</v>
      </c>
      <c r="N40" s="191"/>
      <c r="O40" s="191"/>
      <c r="P40" s="191"/>
      <c r="Q40" s="191"/>
      <c r="R40" s="191">
        <v>40</v>
      </c>
      <c r="S40" s="191"/>
      <c r="T40" s="191"/>
      <c r="U40" s="191"/>
      <c r="V40" s="190">
        <v>1526</v>
      </c>
    </row>
    <row r="41" spans="1:22" s="185" customFormat="1" ht="16.5" hidden="1">
      <c r="A41" s="192" t="s">
        <v>190</v>
      </c>
      <c r="B41" s="190">
        <v>2495</v>
      </c>
      <c r="C41" s="191">
        <v>14</v>
      </c>
      <c r="D41" s="191">
        <v>14</v>
      </c>
      <c r="E41" s="191">
        <v>29</v>
      </c>
      <c r="F41" s="191">
        <v>142</v>
      </c>
      <c r="G41" s="191">
        <v>155</v>
      </c>
      <c r="H41" s="191"/>
      <c r="I41" s="191">
        <v>140</v>
      </c>
      <c r="J41" s="191">
        <v>106</v>
      </c>
      <c r="K41" s="191">
        <v>10</v>
      </c>
      <c r="L41" s="191">
        <v>88</v>
      </c>
      <c r="M41" s="191">
        <v>234</v>
      </c>
      <c r="N41" s="191"/>
      <c r="O41" s="191"/>
      <c r="P41" s="191"/>
      <c r="Q41" s="191"/>
      <c r="R41" s="191">
        <v>40</v>
      </c>
      <c r="S41" s="191"/>
      <c r="T41" s="191"/>
      <c r="U41" s="191"/>
      <c r="V41" s="190">
        <v>1537</v>
      </c>
    </row>
    <row r="42" spans="1:22" s="185" customFormat="1" ht="16.5" hidden="1">
      <c r="A42" s="192" t="s">
        <v>831</v>
      </c>
      <c r="B42" s="190">
        <v>2355</v>
      </c>
      <c r="C42" s="191">
        <v>26</v>
      </c>
      <c r="D42" s="191">
        <v>26</v>
      </c>
      <c r="E42" s="191">
        <v>33</v>
      </c>
      <c r="F42" s="191">
        <v>150</v>
      </c>
      <c r="G42" s="191">
        <v>158</v>
      </c>
      <c r="H42" s="191"/>
      <c r="I42" s="191">
        <v>124</v>
      </c>
      <c r="J42" s="191">
        <v>63</v>
      </c>
      <c r="K42" s="191">
        <v>5</v>
      </c>
      <c r="L42" s="191">
        <v>138</v>
      </c>
      <c r="M42" s="191">
        <v>239</v>
      </c>
      <c r="N42" s="191"/>
      <c r="O42" s="191"/>
      <c r="P42" s="191"/>
      <c r="Q42" s="191"/>
      <c r="R42" s="191">
        <v>56</v>
      </c>
      <c r="S42" s="191"/>
      <c r="T42" s="191"/>
      <c r="U42" s="191"/>
      <c r="V42" s="190">
        <v>1363</v>
      </c>
    </row>
    <row r="43" spans="1:22" s="185" customFormat="1" ht="16.5" hidden="1">
      <c r="A43" s="192" t="s">
        <v>191</v>
      </c>
      <c r="B43" s="190">
        <v>2214</v>
      </c>
      <c r="C43" s="191">
        <v>14</v>
      </c>
      <c r="D43" s="191">
        <v>14</v>
      </c>
      <c r="E43" s="191">
        <v>34</v>
      </c>
      <c r="F43" s="191">
        <v>135</v>
      </c>
      <c r="G43" s="191">
        <v>124</v>
      </c>
      <c r="H43" s="191"/>
      <c r="I43" s="191">
        <v>131</v>
      </c>
      <c r="J43" s="191">
        <v>98</v>
      </c>
      <c r="K43" s="191">
        <v>4</v>
      </c>
      <c r="L43" s="191">
        <v>94</v>
      </c>
      <c r="M43" s="191">
        <v>281</v>
      </c>
      <c r="N43" s="191"/>
      <c r="O43" s="191"/>
      <c r="P43" s="191"/>
      <c r="Q43" s="191"/>
      <c r="R43" s="191">
        <v>48</v>
      </c>
      <c r="S43" s="191"/>
      <c r="T43" s="191"/>
      <c r="U43" s="191"/>
      <c r="V43" s="190">
        <v>1251</v>
      </c>
    </row>
    <row r="44" spans="1:22" s="185" customFormat="1" ht="16.5" hidden="1">
      <c r="A44" s="192" t="s">
        <v>192</v>
      </c>
      <c r="B44" s="190">
        <v>1980</v>
      </c>
      <c r="C44" s="191">
        <v>4</v>
      </c>
      <c r="D44" s="191">
        <v>4</v>
      </c>
      <c r="E44" s="191">
        <v>21</v>
      </c>
      <c r="F44" s="191">
        <v>122</v>
      </c>
      <c r="G44" s="191">
        <v>129</v>
      </c>
      <c r="H44" s="191"/>
      <c r="I44" s="191">
        <v>140</v>
      </c>
      <c r="J44" s="191">
        <v>83</v>
      </c>
      <c r="K44" s="191">
        <v>4</v>
      </c>
      <c r="L44" s="191">
        <v>92</v>
      </c>
      <c r="M44" s="191">
        <v>362</v>
      </c>
      <c r="N44" s="191"/>
      <c r="O44" s="191"/>
      <c r="P44" s="191"/>
      <c r="Q44" s="191"/>
      <c r="R44" s="191">
        <v>61</v>
      </c>
      <c r="S44" s="191"/>
      <c r="T44" s="191"/>
      <c r="U44" s="191"/>
      <c r="V44" s="190">
        <v>962</v>
      </c>
    </row>
    <row r="45" spans="1:22" s="185" customFormat="1" ht="16.5" hidden="1">
      <c r="A45" s="192" t="s">
        <v>193</v>
      </c>
      <c r="B45" s="190">
        <v>2171</v>
      </c>
      <c r="C45" s="191">
        <v>12</v>
      </c>
      <c r="D45" s="191">
        <v>12</v>
      </c>
      <c r="E45" s="191">
        <v>23</v>
      </c>
      <c r="F45" s="191">
        <v>121</v>
      </c>
      <c r="G45" s="191">
        <v>110</v>
      </c>
      <c r="H45" s="191"/>
      <c r="I45" s="191">
        <v>143</v>
      </c>
      <c r="J45" s="191">
        <v>85</v>
      </c>
      <c r="K45" s="191">
        <v>3</v>
      </c>
      <c r="L45" s="191">
        <v>75</v>
      </c>
      <c r="M45" s="191">
        <v>382</v>
      </c>
      <c r="N45" s="191"/>
      <c r="O45" s="191"/>
      <c r="P45" s="191"/>
      <c r="Q45" s="191"/>
      <c r="R45" s="191">
        <v>67</v>
      </c>
      <c r="S45" s="191"/>
      <c r="T45" s="191"/>
      <c r="U45" s="191"/>
      <c r="V45" s="190">
        <v>1150</v>
      </c>
    </row>
    <row r="46" spans="1:22" s="185" customFormat="1" ht="16.5" hidden="1">
      <c r="A46" s="192" t="s">
        <v>194</v>
      </c>
      <c r="B46" s="190">
        <v>2625</v>
      </c>
      <c r="C46" s="191">
        <v>4</v>
      </c>
      <c r="D46" s="191">
        <v>4</v>
      </c>
      <c r="E46" s="191">
        <v>23</v>
      </c>
      <c r="F46" s="191">
        <v>122</v>
      </c>
      <c r="G46" s="191">
        <v>125</v>
      </c>
      <c r="H46" s="191"/>
      <c r="I46" s="191">
        <v>164</v>
      </c>
      <c r="J46" s="191">
        <v>87</v>
      </c>
      <c r="K46" s="191">
        <v>1</v>
      </c>
      <c r="L46" s="191">
        <v>108</v>
      </c>
      <c r="M46" s="191">
        <v>540</v>
      </c>
      <c r="N46" s="191"/>
      <c r="O46" s="191"/>
      <c r="P46" s="191"/>
      <c r="Q46" s="191"/>
      <c r="R46" s="191">
        <v>123</v>
      </c>
      <c r="S46" s="191"/>
      <c r="T46" s="191"/>
      <c r="U46" s="191"/>
      <c r="V46" s="190">
        <v>1328</v>
      </c>
    </row>
    <row r="47" spans="1:22" s="185" customFormat="1" ht="16.5" hidden="1">
      <c r="A47" s="195" t="s">
        <v>832</v>
      </c>
      <c r="B47" s="196">
        <v>2602</v>
      </c>
      <c r="C47" s="197">
        <v>9</v>
      </c>
      <c r="D47" s="197">
        <v>9</v>
      </c>
      <c r="E47" s="197">
        <v>21</v>
      </c>
      <c r="F47" s="197">
        <v>148</v>
      </c>
      <c r="G47" s="197">
        <v>105</v>
      </c>
      <c r="H47" s="197"/>
      <c r="I47" s="197">
        <v>155</v>
      </c>
      <c r="J47" s="197">
        <v>121</v>
      </c>
      <c r="K47" s="197">
        <v>2</v>
      </c>
      <c r="L47" s="197">
        <v>171</v>
      </c>
      <c r="M47" s="197">
        <v>536</v>
      </c>
      <c r="N47" s="197"/>
      <c r="O47" s="197"/>
      <c r="P47" s="197"/>
      <c r="Q47" s="197"/>
      <c r="R47" s="197">
        <v>114</v>
      </c>
      <c r="S47" s="197"/>
      <c r="T47" s="197"/>
      <c r="U47" s="197"/>
      <c r="V47" s="196">
        <v>1220</v>
      </c>
    </row>
    <row r="51" spans="2:2">
      <c r="B51" s="198"/>
    </row>
    <row r="52" spans="2:2">
      <c r="B52" s="198"/>
    </row>
    <row r="53" spans="2:2">
      <c r="B53" s="198"/>
    </row>
    <row r="54" spans="2:2">
      <c r="B54" s="198"/>
    </row>
    <row r="55" spans="2:2">
      <c r="B55" s="198"/>
    </row>
    <row r="56" spans="2:2">
      <c r="B56" s="198"/>
    </row>
    <row r="57" spans="2:2">
      <c r="B57" s="198"/>
    </row>
    <row r="58" spans="2:2">
      <c r="B58" s="198"/>
    </row>
    <row r="59" spans="2:2">
      <c r="B59" s="198"/>
    </row>
    <row r="60" spans="2:2">
      <c r="B60" s="198"/>
    </row>
    <row r="61" spans="2:2">
      <c r="B61" s="198"/>
    </row>
    <row r="62" spans="2:2">
      <c r="B62" s="198"/>
    </row>
    <row r="63" spans="2:2">
      <c r="B63" s="198"/>
    </row>
    <row r="64" spans="2:2">
      <c r="B64" s="198"/>
    </row>
    <row r="65" spans="2:2">
      <c r="B65" s="198"/>
    </row>
    <row r="66" spans="2:2">
      <c r="B66" s="198"/>
    </row>
  </sheetData>
  <mergeCells count="33">
    <mergeCell ref="R26:R30"/>
    <mergeCell ref="V26:V30"/>
    <mergeCell ref="T3:T7"/>
    <mergeCell ref="U3:U7"/>
    <mergeCell ref="V3:V7"/>
    <mergeCell ref="O3:O7"/>
    <mergeCell ref="P3:P7"/>
    <mergeCell ref="B26:B30"/>
    <mergeCell ref="C26:C30"/>
    <mergeCell ref="D26:D30"/>
    <mergeCell ref="E26:E30"/>
    <mergeCell ref="J26:J30"/>
    <mergeCell ref="L3:L7"/>
    <mergeCell ref="M3:M7"/>
    <mergeCell ref="L26:L30"/>
    <mergeCell ref="M26:M30"/>
    <mergeCell ref="N3:N7"/>
    <mergeCell ref="A1:V1"/>
    <mergeCell ref="R2:V2"/>
    <mergeCell ref="A3:A7"/>
    <mergeCell ref="B3:B7"/>
    <mergeCell ref="C3:C7"/>
    <mergeCell ref="D3:D7"/>
    <mergeCell ref="E3:E7"/>
    <mergeCell ref="F3:F7"/>
    <mergeCell ref="G3:G7"/>
    <mergeCell ref="H3:H7"/>
    <mergeCell ref="Q3:Q7"/>
    <mergeCell ref="R3:R7"/>
    <mergeCell ref="S3:S7"/>
    <mergeCell ref="I3:I7"/>
    <mergeCell ref="J3:J7"/>
    <mergeCell ref="K3:K7"/>
  </mergeCells>
  <phoneticPr fontId="16" type="noConversion"/>
  <printOptions horizontalCentered="1" verticalCentered="1"/>
  <pageMargins left="0.39370078740157483" right="0.39370078740157483" top="0.74803149606299213" bottom="0.74803149606299213" header="0.31496062992125984" footer="0.31496062992125984"/>
  <pageSetup paperSize="9" scale="74" orientation="landscape" r:id="rId1"/>
  <headerFooter differentOddEven="1" scaleWithDoc="0">
    <oddHeader>&amp;L&amp;"Times New Roman,標準"&amp;8 107&amp;"標楷體,標準"年犯罪狀況及其分析</oddHeader>
    <evenHeader>&amp;R&amp;"標楷體,標準"&amp;8第二篇　犯罪之處理</even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G13"/>
  <sheetViews>
    <sheetView showGridLines="0" zoomScale="85" zoomScaleNormal="85" workbookViewId="0">
      <selection activeCell="A23" sqref="A23"/>
    </sheetView>
  </sheetViews>
  <sheetFormatPr defaultColWidth="9" defaultRowHeight="15.75"/>
  <cols>
    <col min="1" max="1" width="31.125" style="3" customWidth="1"/>
    <col min="2" max="7" width="12.625" style="3" customWidth="1"/>
    <col min="8" max="16384" width="9" style="3"/>
  </cols>
  <sheetData>
    <row r="1" spans="1:7" ht="30.6" customHeight="1">
      <c r="A1" s="884" t="s">
        <v>1018</v>
      </c>
      <c r="B1" s="884"/>
      <c r="C1" s="884"/>
      <c r="D1" s="884"/>
      <c r="E1" s="884"/>
      <c r="F1" s="884"/>
      <c r="G1" s="884"/>
    </row>
    <row r="2" spans="1:7" ht="32.1" customHeight="1">
      <c r="A2" s="896"/>
      <c r="B2" s="885" t="s">
        <v>1137</v>
      </c>
      <c r="C2" s="885"/>
      <c r="D2" s="885" t="s">
        <v>3</v>
      </c>
      <c r="E2" s="885"/>
      <c r="F2" s="885" t="s">
        <v>1060</v>
      </c>
      <c r="G2" s="885"/>
    </row>
    <row r="3" spans="1:7" ht="32.1" customHeight="1">
      <c r="A3" s="897"/>
      <c r="B3" s="199" t="s">
        <v>30</v>
      </c>
      <c r="C3" s="199" t="s">
        <v>27</v>
      </c>
      <c r="D3" s="199" t="s">
        <v>150</v>
      </c>
      <c r="E3" s="199" t="s">
        <v>27</v>
      </c>
      <c r="F3" s="199" t="s">
        <v>29</v>
      </c>
      <c r="G3" s="199" t="s">
        <v>27</v>
      </c>
    </row>
    <row r="4" spans="1:7" ht="32.1" customHeight="1">
      <c r="A4" s="11" t="s">
        <v>195</v>
      </c>
      <c r="B4" s="772">
        <v>441</v>
      </c>
      <c r="C4" s="8">
        <f>SUM(C5:C11)</f>
        <v>100</v>
      </c>
      <c r="D4" s="772">
        <v>481</v>
      </c>
      <c r="E4" s="8">
        <f>SUM(E5:E11)</f>
        <v>100</v>
      </c>
      <c r="F4" s="9">
        <v>640</v>
      </c>
      <c r="G4" s="8">
        <f>SUM(G5:G11)</f>
        <v>100</v>
      </c>
    </row>
    <row r="5" spans="1:7" ht="32.1" customHeight="1">
      <c r="A5" s="11" t="s">
        <v>196</v>
      </c>
      <c r="B5" s="771">
        <v>109</v>
      </c>
      <c r="C5" s="7">
        <f>B5/B$4*100</f>
        <v>24.71655328798186</v>
      </c>
      <c r="D5" s="771">
        <v>140</v>
      </c>
      <c r="E5" s="7">
        <f>D5/D$4*100</f>
        <v>29.106029106029109</v>
      </c>
      <c r="F5" s="6">
        <v>192</v>
      </c>
      <c r="G5" s="7">
        <f>F5/F$4*100</f>
        <v>30</v>
      </c>
    </row>
    <row r="6" spans="1:7" ht="32.1" customHeight="1">
      <c r="A6" s="11" t="s">
        <v>197</v>
      </c>
      <c r="B6" s="771">
        <v>94</v>
      </c>
      <c r="C6" s="7">
        <f t="shared" ref="C6:C11" si="0">B6/B$4*100</f>
        <v>21.315192743764172</v>
      </c>
      <c r="D6" s="771">
        <v>123</v>
      </c>
      <c r="E6" s="7">
        <f t="shared" ref="E6:G11" si="1">D6/D$4*100</f>
        <v>25.571725571725572</v>
      </c>
      <c r="F6" s="6">
        <v>140</v>
      </c>
      <c r="G6" s="7">
        <f t="shared" si="1"/>
        <v>21.875</v>
      </c>
    </row>
    <row r="7" spans="1:7" ht="32.1" customHeight="1">
      <c r="A7" s="11" t="s">
        <v>198</v>
      </c>
      <c r="B7" s="771">
        <v>70</v>
      </c>
      <c r="C7" s="7">
        <f t="shared" si="0"/>
        <v>15.873015873015872</v>
      </c>
      <c r="D7" s="771">
        <v>66</v>
      </c>
      <c r="E7" s="7">
        <f t="shared" si="1"/>
        <v>13.721413721413722</v>
      </c>
      <c r="F7" s="6">
        <v>105</v>
      </c>
      <c r="G7" s="7">
        <f t="shared" si="1"/>
        <v>16.40625</v>
      </c>
    </row>
    <row r="8" spans="1:7" ht="32.1" customHeight="1">
      <c r="A8" s="11" t="s">
        <v>199</v>
      </c>
      <c r="B8" s="771">
        <v>92</v>
      </c>
      <c r="C8" s="7">
        <f t="shared" si="0"/>
        <v>20.861678004535147</v>
      </c>
      <c r="D8" s="771">
        <v>83</v>
      </c>
      <c r="E8" s="7">
        <f t="shared" si="1"/>
        <v>17.255717255717258</v>
      </c>
      <c r="F8" s="6">
        <v>106</v>
      </c>
      <c r="G8" s="7">
        <f t="shared" si="1"/>
        <v>16.5625</v>
      </c>
    </row>
    <row r="9" spans="1:7" ht="32.1" customHeight="1">
      <c r="A9" s="11" t="s">
        <v>200</v>
      </c>
      <c r="B9" s="771">
        <v>46</v>
      </c>
      <c r="C9" s="7">
        <f t="shared" si="0"/>
        <v>10.430839002267573</v>
      </c>
      <c r="D9" s="771">
        <v>43</v>
      </c>
      <c r="E9" s="7">
        <f t="shared" si="1"/>
        <v>8.9397089397089395</v>
      </c>
      <c r="F9" s="6">
        <v>59</v>
      </c>
      <c r="G9" s="7">
        <f t="shared" si="1"/>
        <v>9.21875</v>
      </c>
    </row>
    <row r="10" spans="1:7" ht="32.1" customHeight="1">
      <c r="A10" s="11" t="s">
        <v>201</v>
      </c>
      <c r="B10" s="771">
        <v>22</v>
      </c>
      <c r="C10" s="7">
        <f t="shared" si="0"/>
        <v>4.9886621315192743</v>
      </c>
      <c r="D10" s="771">
        <v>9</v>
      </c>
      <c r="E10" s="7">
        <f t="shared" si="1"/>
        <v>1.8711018711018712</v>
      </c>
      <c r="F10" s="6">
        <v>24</v>
      </c>
      <c r="G10" s="7">
        <f t="shared" si="1"/>
        <v>3.75</v>
      </c>
    </row>
    <row r="11" spans="1:7" ht="32.1" customHeight="1">
      <c r="A11" s="11" t="s">
        <v>202</v>
      </c>
      <c r="B11" s="773">
        <v>8</v>
      </c>
      <c r="C11" s="14">
        <f t="shared" si="0"/>
        <v>1.8140589569160999</v>
      </c>
      <c r="D11" s="773">
        <v>17</v>
      </c>
      <c r="E11" s="14">
        <f t="shared" si="1"/>
        <v>3.5343035343035343</v>
      </c>
      <c r="F11" s="13">
        <v>14</v>
      </c>
      <c r="G11" s="14">
        <f t="shared" si="1"/>
        <v>2.1875</v>
      </c>
    </row>
    <row r="12" spans="1:7" ht="32.1" customHeight="1">
      <c r="A12" s="219" t="s">
        <v>203</v>
      </c>
      <c r="B12" s="523">
        <v>87.501133786799997</v>
      </c>
      <c r="C12" s="524"/>
      <c r="D12" s="523">
        <v>80.846153846199996</v>
      </c>
      <c r="E12" s="524"/>
      <c r="F12" s="525">
        <v>80.109375</v>
      </c>
      <c r="G12" s="526"/>
    </row>
    <row r="13" spans="1:7" s="15" customFormat="1" ht="17.25" customHeight="1">
      <c r="A13" s="15" t="s">
        <v>564</v>
      </c>
      <c r="B13" s="200"/>
      <c r="C13" s="200"/>
    </row>
  </sheetData>
  <mergeCells count="5">
    <mergeCell ref="A1:G1"/>
    <mergeCell ref="A2:A3"/>
    <mergeCell ref="B2:C2"/>
    <mergeCell ref="D2:E2"/>
    <mergeCell ref="F2:G2"/>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82" orientation="landscape" r:id="rId1"/>
  <headerFooter differentOddEven="1" scaleWithDoc="0">
    <oddHeader>&amp;L&amp;"Times New Roman,標準"&amp;8 107&amp;"標楷體,標準"年犯罪狀況及其分析</oddHeader>
    <evenHeader>&amp;R&amp;"標楷體,標準"&amp;8第二篇　犯罪之處理</even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M34"/>
  <sheetViews>
    <sheetView showGridLines="0" zoomScale="70" zoomScaleNormal="70" workbookViewId="0">
      <selection activeCell="A19" sqref="A19:A31"/>
    </sheetView>
  </sheetViews>
  <sheetFormatPr defaultColWidth="10" defaultRowHeight="15.75"/>
  <cols>
    <col min="1" max="1" width="5.125" style="208" customWidth="1"/>
    <col min="2" max="2" width="36.125" style="208" customWidth="1"/>
    <col min="3" max="8" width="9.625" style="208" customWidth="1"/>
    <col min="9" max="16384" width="10" style="208"/>
  </cols>
  <sheetData>
    <row r="1" spans="1:8" s="201" customFormat="1" ht="29.1" customHeight="1">
      <c r="A1" s="1023" t="s">
        <v>1019</v>
      </c>
      <c r="B1" s="1023"/>
      <c r="C1" s="1023"/>
      <c r="D1" s="1023"/>
      <c r="E1" s="1023"/>
      <c r="F1" s="1023"/>
      <c r="G1" s="1023"/>
      <c r="H1" s="1023"/>
    </row>
    <row r="2" spans="1:8" s="202" customFormat="1" ht="27.2" customHeight="1">
      <c r="A2" s="1028"/>
      <c r="B2" s="1028"/>
      <c r="C2" s="885" t="s">
        <v>1138</v>
      </c>
      <c r="D2" s="885"/>
      <c r="E2" s="885" t="s">
        <v>3</v>
      </c>
      <c r="F2" s="885"/>
      <c r="G2" s="885" t="s">
        <v>1060</v>
      </c>
      <c r="H2" s="885"/>
    </row>
    <row r="3" spans="1:8" s="202" customFormat="1" ht="27.2" customHeight="1">
      <c r="A3" s="1029"/>
      <c r="B3" s="1029"/>
      <c r="C3" s="199" t="s">
        <v>204</v>
      </c>
      <c r="D3" s="199" t="s">
        <v>27</v>
      </c>
      <c r="E3" s="199" t="s">
        <v>204</v>
      </c>
      <c r="F3" s="199" t="s">
        <v>27</v>
      </c>
      <c r="G3" s="199" t="s">
        <v>204</v>
      </c>
      <c r="H3" s="199" t="s">
        <v>205</v>
      </c>
    </row>
    <row r="4" spans="1:8" s="202" customFormat="1" ht="21.75" customHeight="1">
      <c r="A4" s="1024" t="s">
        <v>586</v>
      </c>
      <c r="B4" s="1025"/>
      <c r="C4" s="299">
        <v>186</v>
      </c>
      <c r="D4" s="203">
        <f>SUM(D6:D32)</f>
        <v>100</v>
      </c>
      <c r="E4" s="299">
        <f>SUM(E6:E32)</f>
        <v>253</v>
      </c>
      <c r="F4" s="203">
        <f>SUM(F6:F32)</f>
        <v>100</v>
      </c>
      <c r="G4" s="299">
        <f>SUM(G6:G32)</f>
        <v>196</v>
      </c>
      <c r="H4" s="203">
        <f>SUM(H6:H32)</f>
        <v>100</v>
      </c>
    </row>
    <row r="5" spans="1:8" s="202" customFormat="1" ht="18" customHeight="1">
      <c r="A5" s="1026" t="s">
        <v>566</v>
      </c>
      <c r="B5" s="530" t="s">
        <v>565</v>
      </c>
      <c r="C5" s="299"/>
      <c r="D5" s="204"/>
      <c r="E5" s="299"/>
      <c r="F5" s="204"/>
      <c r="G5" s="299"/>
      <c r="H5" s="204"/>
    </row>
    <row r="6" spans="1:8" s="205" customFormat="1" ht="18" customHeight="1">
      <c r="A6" s="1026"/>
      <c r="B6" s="527" t="s">
        <v>206</v>
      </c>
      <c r="C6" s="299" t="s">
        <v>127</v>
      </c>
      <c r="D6" s="768" t="str">
        <f>IFERROR(C6/C$4*100,"-")</f>
        <v>-</v>
      </c>
      <c r="E6" s="299" t="s">
        <v>127</v>
      </c>
      <c r="F6" s="768" t="str">
        <f>IFERROR(E6/E$4*100,"-")</f>
        <v>-</v>
      </c>
      <c r="G6" s="299" t="s">
        <v>127</v>
      </c>
      <c r="H6" s="768" t="str">
        <f>IFERROR(G6/G$4*100,"-")</f>
        <v>-</v>
      </c>
    </row>
    <row r="7" spans="1:8" s="205" customFormat="1" ht="18" customHeight="1">
      <c r="A7" s="1026"/>
      <c r="B7" s="527" t="s">
        <v>207</v>
      </c>
      <c r="C7" s="299" t="s">
        <v>127</v>
      </c>
      <c r="D7" s="768" t="str">
        <f t="shared" ref="D7:F32" si="0">IFERROR(C7/C$4*100,"-")</f>
        <v>-</v>
      </c>
      <c r="E7" s="299">
        <v>7</v>
      </c>
      <c r="F7" s="768">
        <f t="shared" si="0"/>
        <v>2.766798418972332</v>
      </c>
      <c r="G7" s="299" t="s">
        <v>127</v>
      </c>
      <c r="H7" s="768" t="str">
        <f t="shared" ref="H7" si="1">IFERROR(G7/G$4*100,"-")</f>
        <v>-</v>
      </c>
    </row>
    <row r="8" spans="1:8" s="205" customFormat="1" ht="18" customHeight="1">
      <c r="A8" s="1026"/>
      <c r="B8" s="531" t="s">
        <v>567</v>
      </c>
      <c r="C8" s="299"/>
      <c r="D8" s="768"/>
      <c r="E8" s="299"/>
      <c r="F8" s="768"/>
      <c r="G8" s="299"/>
      <c r="H8" s="768"/>
    </row>
    <row r="9" spans="1:8" s="205" customFormat="1" ht="18" customHeight="1">
      <c r="A9" s="1026"/>
      <c r="B9" s="527" t="s">
        <v>568</v>
      </c>
      <c r="C9" s="299">
        <v>83</v>
      </c>
      <c r="D9" s="768">
        <f t="shared" si="0"/>
        <v>44.623655913978496</v>
      </c>
      <c r="E9" s="299">
        <v>129</v>
      </c>
      <c r="F9" s="768">
        <f t="shared" si="0"/>
        <v>50.988142292490124</v>
      </c>
      <c r="G9" s="299">
        <v>71</v>
      </c>
      <c r="H9" s="768">
        <f t="shared" ref="H9" si="2">IFERROR(G9/G$4*100,"-")</f>
        <v>36.224489795918366</v>
      </c>
    </row>
    <row r="10" spans="1:8" s="205" customFormat="1" ht="18" customHeight="1">
      <c r="A10" s="1026"/>
      <c r="B10" s="527" t="s">
        <v>569</v>
      </c>
      <c r="C10" s="299">
        <v>7</v>
      </c>
      <c r="D10" s="768">
        <f t="shared" si="0"/>
        <v>3.763440860215054</v>
      </c>
      <c r="E10" s="299">
        <v>13</v>
      </c>
      <c r="F10" s="768">
        <f t="shared" si="0"/>
        <v>5.1383399209486171</v>
      </c>
      <c r="G10" s="299">
        <v>13</v>
      </c>
      <c r="H10" s="768">
        <f t="shared" ref="H10" si="3">IFERROR(G10/G$4*100,"-")</f>
        <v>6.6326530612244898</v>
      </c>
    </row>
    <row r="11" spans="1:8" s="205" customFormat="1" ht="18" customHeight="1">
      <c r="A11" s="1026"/>
      <c r="B11" s="531" t="s">
        <v>570</v>
      </c>
      <c r="C11" s="299"/>
      <c r="D11" s="768"/>
      <c r="E11" s="299"/>
      <c r="F11" s="768"/>
      <c r="G11" s="299"/>
      <c r="H11" s="768"/>
    </row>
    <row r="12" spans="1:8" s="205" customFormat="1" ht="18" customHeight="1">
      <c r="A12" s="1026"/>
      <c r="B12" s="527" t="s">
        <v>571</v>
      </c>
      <c r="C12" s="299">
        <v>6</v>
      </c>
      <c r="D12" s="768">
        <f t="shared" si="0"/>
        <v>3.225806451612903</v>
      </c>
      <c r="E12" s="299">
        <v>11</v>
      </c>
      <c r="F12" s="768">
        <f t="shared" si="0"/>
        <v>4.3478260869565215</v>
      </c>
      <c r="G12" s="299">
        <v>10</v>
      </c>
      <c r="H12" s="768">
        <f t="shared" ref="H12" si="4">IFERROR(G12/G$4*100,"-")</f>
        <v>5.1020408163265305</v>
      </c>
    </row>
    <row r="13" spans="1:8" s="205" customFormat="1" ht="18" customHeight="1">
      <c r="A13" s="1026"/>
      <c r="B13" s="531" t="s">
        <v>572</v>
      </c>
      <c r="C13" s="299"/>
      <c r="D13" s="768"/>
      <c r="E13" s="299"/>
      <c r="F13" s="768"/>
      <c r="G13" s="299"/>
      <c r="H13" s="768"/>
    </row>
    <row r="14" spans="1:8" s="202" customFormat="1" ht="18" customHeight="1">
      <c r="A14" s="1026"/>
      <c r="B14" s="527" t="s">
        <v>573</v>
      </c>
      <c r="C14" s="299">
        <v>3</v>
      </c>
      <c r="D14" s="768">
        <f t="shared" si="0"/>
        <v>1.6129032258064515</v>
      </c>
      <c r="E14" s="299">
        <v>14</v>
      </c>
      <c r="F14" s="768">
        <f t="shared" si="0"/>
        <v>5.5335968379446641</v>
      </c>
      <c r="G14" s="299">
        <v>5</v>
      </c>
      <c r="H14" s="768">
        <f t="shared" ref="H14" si="5">IFERROR(G14/G$4*100,"-")</f>
        <v>2.5510204081632653</v>
      </c>
    </row>
    <row r="15" spans="1:8" s="206" customFormat="1" ht="18" customHeight="1">
      <c r="A15" s="1026"/>
      <c r="B15" s="527" t="s">
        <v>208</v>
      </c>
      <c r="C15" s="299" t="s">
        <v>127</v>
      </c>
      <c r="D15" s="768" t="str">
        <f t="shared" si="0"/>
        <v>-</v>
      </c>
      <c r="E15" s="299" t="s">
        <v>127</v>
      </c>
      <c r="F15" s="768" t="str">
        <f t="shared" si="0"/>
        <v>-</v>
      </c>
      <c r="G15" s="299" t="s">
        <v>127</v>
      </c>
      <c r="H15" s="768" t="str">
        <f t="shared" ref="H15" si="6">IFERROR(G15/G$4*100,"-")</f>
        <v>-</v>
      </c>
    </row>
    <row r="16" spans="1:8" s="207" customFormat="1" ht="18" customHeight="1">
      <c r="A16" s="1026"/>
      <c r="B16" s="527" t="s">
        <v>209</v>
      </c>
      <c r="C16" s="299" t="s">
        <v>127</v>
      </c>
      <c r="D16" s="768" t="str">
        <f t="shared" si="0"/>
        <v>-</v>
      </c>
      <c r="E16" s="299" t="s">
        <v>127</v>
      </c>
      <c r="F16" s="768" t="str">
        <f t="shared" si="0"/>
        <v>-</v>
      </c>
      <c r="G16" s="299" t="s">
        <v>127</v>
      </c>
      <c r="H16" s="768" t="str">
        <f t="shared" ref="H16" si="7">IFERROR(G16/G$4*100,"-")</f>
        <v>-</v>
      </c>
    </row>
    <row r="17" spans="1:8" s="207" customFormat="1" ht="18" customHeight="1">
      <c r="A17" s="1026"/>
      <c r="B17" s="527" t="s">
        <v>574</v>
      </c>
      <c r="C17" s="299" t="s">
        <v>127</v>
      </c>
      <c r="D17" s="768" t="str">
        <f t="shared" si="0"/>
        <v>-</v>
      </c>
      <c r="E17" s="299" t="s">
        <v>127</v>
      </c>
      <c r="F17" s="768" t="str">
        <f t="shared" si="0"/>
        <v>-</v>
      </c>
      <c r="G17" s="299" t="s">
        <v>127</v>
      </c>
      <c r="H17" s="768" t="str">
        <f t="shared" ref="H17" si="8">IFERROR(G17/G$4*100,"-")</f>
        <v>-</v>
      </c>
    </row>
    <row r="18" spans="1:8" s="207" customFormat="1" ht="12" customHeight="1">
      <c r="A18" s="529"/>
      <c r="B18" s="527"/>
      <c r="C18" s="299"/>
      <c r="D18" s="768"/>
      <c r="E18" s="299"/>
      <c r="F18" s="768"/>
      <c r="G18" s="299"/>
      <c r="H18" s="768"/>
    </row>
    <row r="19" spans="1:8" s="207" customFormat="1" ht="18" customHeight="1">
      <c r="A19" s="1027" t="s">
        <v>584</v>
      </c>
      <c r="B19" s="531" t="s">
        <v>581</v>
      </c>
      <c r="C19" s="299"/>
      <c r="D19" s="768"/>
      <c r="E19" s="299"/>
      <c r="F19" s="768"/>
      <c r="G19" s="299"/>
      <c r="H19" s="768"/>
    </row>
    <row r="20" spans="1:8" s="205" customFormat="1" ht="18" customHeight="1">
      <c r="A20" s="1027"/>
      <c r="B20" s="527" t="s">
        <v>210</v>
      </c>
      <c r="C20" s="299">
        <v>7</v>
      </c>
      <c r="D20" s="768">
        <f t="shared" si="0"/>
        <v>3.763440860215054</v>
      </c>
      <c r="E20" s="299">
        <v>12</v>
      </c>
      <c r="F20" s="768">
        <f t="shared" si="0"/>
        <v>4.7430830039525684</v>
      </c>
      <c r="G20" s="299">
        <v>23</v>
      </c>
      <c r="H20" s="768">
        <f t="shared" ref="H20" si="9">IFERROR(G20/G$4*100,"-")</f>
        <v>11.73469387755102</v>
      </c>
    </row>
    <row r="21" spans="1:8" s="205" customFormat="1" ht="18" customHeight="1">
      <c r="A21" s="1027"/>
      <c r="B21" s="527" t="s">
        <v>211</v>
      </c>
      <c r="C21" s="299">
        <v>48</v>
      </c>
      <c r="D21" s="768">
        <f t="shared" si="0"/>
        <v>25.806451612903224</v>
      </c>
      <c r="E21" s="299">
        <v>50</v>
      </c>
      <c r="F21" s="768">
        <f t="shared" si="0"/>
        <v>19.762845849802371</v>
      </c>
      <c r="G21" s="299">
        <v>63</v>
      </c>
      <c r="H21" s="768">
        <f t="shared" ref="H21" si="10">IFERROR(G21/G$4*100,"-")</f>
        <v>32.142857142857146</v>
      </c>
    </row>
    <row r="22" spans="1:8" s="202" customFormat="1" ht="18" customHeight="1">
      <c r="A22" s="1027"/>
      <c r="B22" s="527" t="s">
        <v>575</v>
      </c>
      <c r="C22" s="299">
        <v>1</v>
      </c>
      <c r="D22" s="768">
        <f t="shared" si="0"/>
        <v>0.53763440860215062</v>
      </c>
      <c r="E22" s="299" t="s">
        <v>127</v>
      </c>
      <c r="F22" s="768" t="str">
        <f t="shared" si="0"/>
        <v>-</v>
      </c>
      <c r="G22" s="299" t="s">
        <v>127</v>
      </c>
      <c r="H22" s="768" t="str">
        <f t="shared" ref="H22" si="11">IFERROR(G22/G$4*100,"-")</f>
        <v>-</v>
      </c>
    </row>
    <row r="23" spans="1:8" s="205" customFormat="1" ht="18" customHeight="1">
      <c r="A23" s="1027"/>
      <c r="B23" s="527" t="s">
        <v>576</v>
      </c>
      <c r="C23" s="299" t="s">
        <v>127</v>
      </c>
      <c r="D23" s="768" t="str">
        <f t="shared" si="0"/>
        <v>-</v>
      </c>
      <c r="E23" s="299" t="s">
        <v>127</v>
      </c>
      <c r="F23" s="768" t="str">
        <f t="shared" si="0"/>
        <v>-</v>
      </c>
      <c r="G23" s="299" t="s">
        <v>127</v>
      </c>
      <c r="H23" s="768" t="str">
        <f t="shared" ref="H23" si="12">IFERROR(G23/G$4*100,"-")</f>
        <v>-</v>
      </c>
    </row>
    <row r="24" spans="1:8" s="205" customFormat="1" ht="18" customHeight="1">
      <c r="A24" s="1027"/>
      <c r="B24" s="527" t="s">
        <v>577</v>
      </c>
      <c r="C24" s="299" t="s">
        <v>127</v>
      </c>
      <c r="D24" s="768" t="str">
        <f t="shared" si="0"/>
        <v>-</v>
      </c>
      <c r="E24" s="299" t="s">
        <v>127</v>
      </c>
      <c r="F24" s="768" t="str">
        <f t="shared" si="0"/>
        <v>-</v>
      </c>
      <c r="G24" s="299" t="s">
        <v>127</v>
      </c>
      <c r="H24" s="768" t="str">
        <f t="shared" ref="H24" si="13">IFERROR(G24/G$4*100,"-")</f>
        <v>-</v>
      </c>
    </row>
    <row r="25" spans="1:8" s="205" customFormat="1" ht="18" customHeight="1">
      <c r="A25" s="1027"/>
      <c r="B25" s="531" t="s">
        <v>582</v>
      </c>
      <c r="C25" s="299"/>
      <c r="D25" s="768"/>
      <c r="E25" s="299"/>
      <c r="F25" s="768"/>
      <c r="G25" s="299"/>
      <c r="H25" s="768"/>
    </row>
    <row r="26" spans="1:8" s="205" customFormat="1" ht="18" customHeight="1">
      <c r="A26" s="1027"/>
      <c r="B26" s="527" t="s">
        <v>583</v>
      </c>
      <c r="C26" s="299">
        <v>19</v>
      </c>
      <c r="D26" s="768">
        <f t="shared" si="0"/>
        <v>10.21505376344086</v>
      </c>
      <c r="E26" s="299">
        <v>17</v>
      </c>
      <c r="F26" s="768">
        <f t="shared" si="0"/>
        <v>6.7193675889328066</v>
      </c>
      <c r="G26" s="299">
        <v>10</v>
      </c>
      <c r="H26" s="768">
        <f t="shared" ref="H26" si="14">IFERROR(G26/G$4*100,"-")</f>
        <v>5.1020408163265305</v>
      </c>
    </row>
    <row r="27" spans="1:8" s="205" customFormat="1" ht="18" customHeight="1">
      <c r="A27" s="1027"/>
      <c r="B27" s="527" t="s">
        <v>578</v>
      </c>
      <c r="C27" s="299" t="s">
        <v>127</v>
      </c>
      <c r="D27" s="768" t="str">
        <f t="shared" si="0"/>
        <v>-</v>
      </c>
      <c r="E27" s="299" t="s">
        <v>127</v>
      </c>
      <c r="F27" s="768" t="str">
        <f t="shared" si="0"/>
        <v>-</v>
      </c>
      <c r="G27" s="299">
        <v>1</v>
      </c>
      <c r="H27" s="768">
        <f t="shared" ref="H27" si="15">IFERROR(G27/G$4*100,"-")</f>
        <v>0.51020408163265307</v>
      </c>
    </row>
    <row r="28" spans="1:8" s="205" customFormat="1" ht="18" customHeight="1">
      <c r="A28" s="1027"/>
      <c r="B28" s="531" t="s">
        <v>585</v>
      </c>
      <c r="C28" s="299"/>
      <c r="D28" s="768"/>
      <c r="E28" s="299"/>
      <c r="F28" s="768"/>
      <c r="G28" s="299"/>
      <c r="H28" s="768"/>
    </row>
    <row r="29" spans="1:8" s="202" customFormat="1" ht="18" customHeight="1">
      <c r="A29" s="1027"/>
      <c r="B29" s="527" t="s">
        <v>579</v>
      </c>
      <c r="C29" s="299" t="s">
        <v>127</v>
      </c>
      <c r="D29" s="768" t="str">
        <f t="shared" si="0"/>
        <v>-</v>
      </c>
      <c r="E29" s="299" t="s">
        <v>127</v>
      </c>
      <c r="F29" s="768" t="str">
        <f t="shared" si="0"/>
        <v>-</v>
      </c>
      <c r="G29" s="299" t="s">
        <v>127</v>
      </c>
      <c r="H29" s="768" t="str">
        <f t="shared" ref="H29" si="16">IFERROR(G29/G$4*100,"-")</f>
        <v>-</v>
      </c>
    </row>
    <row r="30" spans="1:8" s="202" customFormat="1" ht="18" customHeight="1">
      <c r="A30" s="1027"/>
      <c r="B30" s="527" t="s">
        <v>580</v>
      </c>
      <c r="C30" s="299" t="s">
        <v>127</v>
      </c>
      <c r="D30" s="768" t="str">
        <f t="shared" si="0"/>
        <v>-</v>
      </c>
      <c r="E30" s="299" t="s">
        <v>127</v>
      </c>
      <c r="F30" s="768" t="str">
        <f t="shared" si="0"/>
        <v>-</v>
      </c>
      <c r="G30" s="299" t="s">
        <v>127</v>
      </c>
      <c r="H30" s="768" t="str">
        <f t="shared" ref="H30" si="17">IFERROR(G30/G$4*100,"-")</f>
        <v>-</v>
      </c>
    </row>
    <row r="31" spans="1:8" ht="18" customHeight="1">
      <c r="A31" s="1027"/>
      <c r="B31" s="527" t="s">
        <v>212</v>
      </c>
      <c r="C31" s="299" t="s">
        <v>127</v>
      </c>
      <c r="D31" s="768" t="str">
        <f t="shared" si="0"/>
        <v>-</v>
      </c>
      <c r="E31" s="299" t="s">
        <v>127</v>
      </c>
      <c r="F31" s="768" t="str">
        <f t="shared" si="0"/>
        <v>-</v>
      </c>
      <c r="G31" s="299" t="s">
        <v>127</v>
      </c>
      <c r="H31" s="768" t="str">
        <f t="shared" ref="H31" si="18">IFERROR(G31/G$4*100,"-")</f>
        <v>-</v>
      </c>
    </row>
    <row r="32" spans="1:8" ht="18" customHeight="1">
      <c r="A32" s="1021" t="s">
        <v>587</v>
      </c>
      <c r="B32" s="1022"/>
      <c r="C32" s="301">
        <v>12</v>
      </c>
      <c r="D32" s="774">
        <f t="shared" si="0"/>
        <v>6.4516129032258061</v>
      </c>
      <c r="E32" s="301" t="s">
        <v>127</v>
      </c>
      <c r="F32" s="774" t="str">
        <f t="shared" si="0"/>
        <v>-</v>
      </c>
      <c r="G32" s="301" t="s">
        <v>127</v>
      </c>
      <c r="H32" s="774" t="str">
        <f t="shared" ref="H32" si="19">IFERROR(G32/G$4*100,"-")</f>
        <v>-</v>
      </c>
    </row>
    <row r="33" spans="1:13" s="209" customFormat="1" ht="16.5" customHeight="1">
      <c r="A33" s="528" t="s">
        <v>509</v>
      </c>
      <c r="C33" s="208"/>
      <c r="D33" s="208"/>
      <c r="E33" s="208"/>
      <c r="F33" s="208"/>
      <c r="G33" s="208"/>
      <c r="H33" s="775"/>
      <c r="I33" s="208"/>
      <c r="J33" s="208"/>
      <c r="K33" s="208"/>
      <c r="L33" s="208"/>
      <c r="M33" s="208"/>
    </row>
    <row r="34" spans="1:13" ht="16.5" customHeight="1">
      <c r="A34" s="495" t="s">
        <v>588</v>
      </c>
      <c r="C34" s="210"/>
      <c r="D34" s="210"/>
      <c r="E34" s="210"/>
      <c r="F34" s="210"/>
      <c r="G34" s="210"/>
      <c r="H34" s="210"/>
      <c r="I34" s="210"/>
      <c r="J34" s="210"/>
      <c r="K34" s="210"/>
      <c r="L34" s="210"/>
      <c r="M34" s="210"/>
    </row>
  </sheetData>
  <mergeCells count="9">
    <mergeCell ref="A32:B32"/>
    <mergeCell ref="C2:D2"/>
    <mergeCell ref="E2:F2"/>
    <mergeCell ref="G2:H2"/>
    <mergeCell ref="A1:H1"/>
    <mergeCell ref="A4:B4"/>
    <mergeCell ref="A5:A17"/>
    <mergeCell ref="A19:A31"/>
    <mergeCell ref="A2:B3"/>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52" orientation="landscape" r:id="rId1"/>
  <headerFooter differentOddEven="1" scaleWithDoc="0">
    <oddHeader>&amp;L&amp;"Times New Roman,標準"&amp;8 107&amp;"標楷體,標準"年犯罪狀況及其分析</oddHeader>
    <evenHeader>&amp;R&amp;"標楷體,標準"&amp;8第二篇　犯罪之處理</even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F12"/>
  <sheetViews>
    <sheetView showGridLines="0" workbookViewId="0">
      <selection activeCell="A23" sqref="A23"/>
    </sheetView>
  </sheetViews>
  <sheetFormatPr defaultColWidth="9" defaultRowHeight="15.75"/>
  <cols>
    <col min="1" max="1" width="41.125" style="211" customWidth="1"/>
    <col min="2" max="6" width="13.125" style="211" customWidth="1"/>
    <col min="7" max="16384" width="9" style="211"/>
  </cols>
  <sheetData>
    <row r="1" spans="1:6" ht="34.5" customHeight="1">
      <c r="A1" s="1030" t="s">
        <v>1020</v>
      </c>
      <c r="B1" s="1030"/>
      <c r="C1" s="1030"/>
      <c r="D1" s="1030"/>
      <c r="E1" s="1030"/>
      <c r="F1" s="1030"/>
    </row>
    <row r="2" spans="1:6" ht="35.85" customHeight="1">
      <c r="A2" s="485"/>
      <c r="B2" s="757" t="s">
        <v>1139</v>
      </c>
      <c r="C2" s="757" t="s">
        <v>1</v>
      </c>
      <c r="D2" s="757" t="s">
        <v>2</v>
      </c>
      <c r="E2" s="757" t="s">
        <v>3</v>
      </c>
      <c r="F2" s="757" t="s">
        <v>1060</v>
      </c>
    </row>
    <row r="3" spans="1:6" ht="25.7" customHeight="1">
      <c r="A3" s="533" t="s">
        <v>591</v>
      </c>
      <c r="B3" s="212">
        <v>212.82950044015459</v>
      </c>
      <c r="C3" s="212">
        <v>213.07480025015187</v>
      </c>
      <c r="D3" s="212">
        <v>208.49031130603734</v>
      </c>
      <c r="E3" s="212">
        <v>204.58426884312129</v>
      </c>
      <c r="F3" s="212">
        <v>191.31127294576271</v>
      </c>
    </row>
    <row r="4" spans="1:6" ht="25.7" customHeight="1">
      <c r="A4" s="534" t="s">
        <v>592</v>
      </c>
      <c r="B4" s="213">
        <v>52.691657256399999</v>
      </c>
      <c r="C4" s="213">
        <v>52.1435811582</v>
      </c>
      <c r="D4" s="213">
        <v>54.952390594500002</v>
      </c>
      <c r="E4" s="213">
        <v>53.4941462962</v>
      </c>
      <c r="F4" s="213">
        <v>63.950630393300003</v>
      </c>
    </row>
    <row r="5" spans="1:6" ht="25.7" customHeight="1">
      <c r="A5" s="534" t="s">
        <v>593</v>
      </c>
      <c r="B5" s="214">
        <v>7448</v>
      </c>
      <c r="C5" s="214">
        <v>8278</v>
      </c>
      <c r="D5" s="214">
        <v>8202</v>
      </c>
      <c r="E5" s="214">
        <v>7585</v>
      </c>
      <c r="F5" s="214">
        <v>7247</v>
      </c>
    </row>
    <row r="6" spans="1:6" ht="25.7" customHeight="1">
      <c r="A6" s="534" t="s">
        <v>594</v>
      </c>
      <c r="B6" s="214">
        <v>5957</v>
      </c>
      <c r="C6" s="214">
        <v>6518</v>
      </c>
      <c r="D6" s="214">
        <v>6368</v>
      </c>
      <c r="E6" s="214">
        <v>5823</v>
      </c>
      <c r="F6" s="214">
        <v>5416</v>
      </c>
    </row>
    <row r="7" spans="1:6" ht="25.7" customHeight="1">
      <c r="A7" s="535" t="s">
        <v>595</v>
      </c>
      <c r="B7" s="213">
        <v>79.981203007518801</v>
      </c>
      <c r="C7" s="213">
        <v>78.738825803334137</v>
      </c>
      <c r="D7" s="213">
        <v>77.639600097537183</v>
      </c>
      <c r="E7" s="213">
        <v>76.769940672379704</v>
      </c>
      <c r="F7" s="213">
        <v>74.734372843935432</v>
      </c>
    </row>
    <row r="8" spans="1:6" ht="25.7" customHeight="1">
      <c r="A8" s="536" t="s">
        <v>590</v>
      </c>
      <c r="B8" s="215">
        <v>96.722159707430777</v>
      </c>
      <c r="C8" s="215">
        <v>96.664139880220276</v>
      </c>
      <c r="D8" s="215">
        <v>96.467998146041381</v>
      </c>
      <c r="E8" s="215">
        <v>96.274384567085974</v>
      </c>
      <c r="F8" s="215">
        <v>96.140585566327857</v>
      </c>
    </row>
    <row r="9" spans="1:6">
      <c r="A9" s="532" t="s">
        <v>589</v>
      </c>
      <c r="B9" s="216"/>
      <c r="C9" s="216"/>
      <c r="D9" s="216"/>
      <c r="E9" s="216"/>
      <c r="F9" s="216"/>
    </row>
    <row r="10" spans="1:6">
      <c r="A10" s="217" t="s">
        <v>596</v>
      </c>
      <c r="B10" s="218"/>
      <c r="C10" s="218"/>
      <c r="D10" s="218"/>
      <c r="E10" s="131"/>
      <c r="F10" s="131"/>
    </row>
    <row r="11" spans="1:6">
      <c r="A11" s="217" t="s">
        <v>597</v>
      </c>
      <c r="B11" s="218"/>
      <c r="C11" s="218"/>
      <c r="D11" s="218"/>
      <c r="E11" s="131"/>
      <c r="F11" s="131"/>
    </row>
    <row r="12" spans="1:6">
      <c r="A12" s="217" t="s">
        <v>213</v>
      </c>
      <c r="B12" s="218"/>
      <c r="C12" s="218"/>
      <c r="D12" s="218"/>
    </row>
  </sheetData>
  <mergeCells count="1">
    <mergeCell ref="A1:F1"/>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89"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K28"/>
  <sheetViews>
    <sheetView showGridLines="0" workbookViewId="0">
      <selection activeCell="H27" sqref="H27"/>
    </sheetView>
  </sheetViews>
  <sheetFormatPr defaultColWidth="9" defaultRowHeight="15.75"/>
  <cols>
    <col min="1" max="1" width="6.125" style="3" customWidth="1"/>
    <col min="2" max="2" width="5" style="227" customWidth="1"/>
    <col min="3" max="10" width="10.5" style="3" customWidth="1"/>
    <col min="11" max="11" width="11.625" style="3" bestFit="1" customWidth="1"/>
    <col min="12" max="16384" width="9" style="3"/>
  </cols>
  <sheetData>
    <row r="1" spans="1:10" ht="30.6" customHeight="1">
      <c r="A1" s="1032" t="s">
        <v>1021</v>
      </c>
      <c r="B1" s="1032"/>
      <c r="C1" s="1032"/>
      <c r="D1" s="1032"/>
      <c r="E1" s="1032"/>
      <c r="F1" s="1032"/>
      <c r="G1" s="1032"/>
      <c r="H1" s="1032"/>
      <c r="I1" s="1032"/>
      <c r="J1" s="1032"/>
    </row>
    <row r="2" spans="1:10" ht="40.5" customHeight="1">
      <c r="A2" s="896"/>
      <c r="B2" s="896"/>
      <c r="C2" s="537" t="s">
        <v>214</v>
      </c>
      <c r="D2" s="537" t="s">
        <v>215</v>
      </c>
      <c r="E2" s="537" t="s">
        <v>216</v>
      </c>
      <c r="F2" s="537" t="s">
        <v>217</v>
      </c>
      <c r="G2" s="537" t="s">
        <v>218</v>
      </c>
      <c r="H2" s="537" t="s">
        <v>219</v>
      </c>
      <c r="I2" s="537" t="s">
        <v>220</v>
      </c>
      <c r="J2" s="537" t="s">
        <v>221</v>
      </c>
    </row>
    <row r="3" spans="1:10" s="221" customFormat="1" ht="18" customHeight="1">
      <c r="A3" s="957" t="s">
        <v>1277</v>
      </c>
      <c r="B3" s="220" t="s">
        <v>222</v>
      </c>
      <c r="C3" s="6">
        <f t="shared" ref="C3:C20" si="0">SUM(D3:J3)</f>
        <v>195611</v>
      </c>
      <c r="D3" s="6">
        <v>173314</v>
      </c>
      <c r="E3" s="6">
        <v>65</v>
      </c>
      <c r="F3" s="6">
        <v>7089</v>
      </c>
      <c r="G3" s="6">
        <v>683</v>
      </c>
      <c r="H3" s="6">
        <v>14308</v>
      </c>
      <c r="I3" s="6">
        <v>1</v>
      </c>
      <c r="J3" s="6">
        <v>151</v>
      </c>
    </row>
    <row r="4" spans="1:10" s="221" customFormat="1" ht="18" customHeight="1">
      <c r="A4" s="957"/>
      <c r="B4" s="220" t="s">
        <v>5</v>
      </c>
      <c r="C4" s="7">
        <f t="shared" si="0"/>
        <v>99.999999999999986</v>
      </c>
      <c r="D4" s="7">
        <f>IFERROR(D3/$C3*100,"-")</f>
        <v>88.601356774414526</v>
      </c>
      <c r="E4" s="7">
        <f t="shared" ref="E4:J4" si="1">IFERROR(E3/$C3*100,"-")</f>
        <v>3.3229215125938724E-2</v>
      </c>
      <c r="F4" s="7">
        <f t="shared" si="1"/>
        <v>3.6240293235043017</v>
      </c>
      <c r="G4" s="7">
        <f t="shared" si="1"/>
        <v>0.34916236816947921</v>
      </c>
      <c r="H4" s="7">
        <f t="shared" si="1"/>
        <v>7.3145170772604811</v>
      </c>
      <c r="I4" s="7">
        <f t="shared" si="1"/>
        <v>5.1121869424521115E-4</v>
      </c>
      <c r="J4" s="7">
        <f t="shared" si="1"/>
        <v>7.7194022831026887E-2</v>
      </c>
    </row>
    <row r="5" spans="1:10" s="221" customFormat="1" ht="18" customHeight="1">
      <c r="A5" s="957" t="s">
        <v>1263</v>
      </c>
      <c r="B5" s="220" t="s">
        <v>223</v>
      </c>
      <c r="C5" s="6">
        <f t="shared" si="0"/>
        <v>189354</v>
      </c>
      <c r="D5" s="6">
        <v>168144</v>
      </c>
      <c r="E5" s="6">
        <v>51</v>
      </c>
      <c r="F5" s="6">
        <v>6240</v>
      </c>
      <c r="G5" s="6">
        <v>633</v>
      </c>
      <c r="H5" s="6">
        <v>14093</v>
      </c>
      <c r="I5" s="6">
        <v>1</v>
      </c>
      <c r="J5" s="6">
        <v>192</v>
      </c>
    </row>
    <row r="6" spans="1:10" s="221" customFormat="1" ht="18" customHeight="1">
      <c r="A6" s="957"/>
      <c r="B6" s="220" t="s">
        <v>5</v>
      </c>
      <c r="C6" s="7">
        <f t="shared" si="0"/>
        <v>100</v>
      </c>
      <c r="D6" s="7">
        <f>IFERROR(D5/$C5*100,"-")</f>
        <v>88.798757882062176</v>
      </c>
      <c r="E6" s="7">
        <f t="shared" ref="E6" si="2">IFERROR(E5/$C5*100,"-")</f>
        <v>2.6933679774390821E-2</v>
      </c>
      <c r="F6" s="7">
        <f t="shared" ref="F6" si="3">IFERROR(F5/$C5*100,"-")</f>
        <v>3.2954149371019361</v>
      </c>
      <c r="G6" s="7">
        <f t="shared" ref="G6" si="4">IFERROR(G5/$C5*100,"-")</f>
        <v>0.3342944960233214</v>
      </c>
      <c r="H6" s="7">
        <f t="shared" ref="H6" si="5">IFERROR(H5/$C5*100,"-")</f>
        <v>7.4426735109899971</v>
      </c>
      <c r="I6" s="7">
        <f t="shared" ref="I6" si="6">IFERROR(I5/$C5*100,"-")</f>
        <v>5.2811136812531024E-4</v>
      </c>
      <c r="J6" s="7">
        <f t="shared" ref="J6" si="7">IFERROR(J5/$C5*100,"-")</f>
        <v>0.10139738268005957</v>
      </c>
    </row>
    <row r="7" spans="1:10" s="221" customFormat="1" ht="18" customHeight="1">
      <c r="A7" s="957" t="s">
        <v>1264</v>
      </c>
      <c r="B7" s="220" t="s">
        <v>224</v>
      </c>
      <c r="C7" s="6">
        <f t="shared" si="0"/>
        <v>209437</v>
      </c>
      <c r="D7" s="6">
        <v>187671</v>
      </c>
      <c r="E7" s="6">
        <v>84</v>
      </c>
      <c r="F7" s="6">
        <v>6099</v>
      </c>
      <c r="G7" s="6">
        <v>644</v>
      </c>
      <c r="H7" s="6">
        <v>14728</v>
      </c>
      <c r="I7" s="6" t="s">
        <v>127</v>
      </c>
      <c r="J7" s="6">
        <v>211</v>
      </c>
    </row>
    <row r="8" spans="1:10" s="221" customFormat="1" ht="18" customHeight="1">
      <c r="A8" s="957"/>
      <c r="B8" s="220" t="s">
        <v>5</v>
      </c>
      <c r="C8" s="7">
        <f t="shared" si="0"/>
        <v>100.00000000000001</v>
      </c>
      <c r="D8" s="7">
        <f>IFERROR(D7/$C7*100,"-")</f>
        <v>89.607375965087357</v>
      </c>
      <c r="E8" s="7">
        <f t="shared" ref="E8" si="8">IFERROR(E7/$C7*100,"-")</f>
        <v>4.0107526368311233E-2</v>
      </c>
      <c r="F8" s="7">
        <f t="shared" ref="F8" si="9">IFERROR(F7/$C7*100,"-")</f>
        <v>2.9120928966705981</v>
      </c>
      <c r="G8" s="7">
        <f t="shared" ref="G8" si="10">IFERROR(G7/$C7*100,"-")</f>
        <v>0.30749103549038614</v>
      </c>
      <c r="H8" s="7">
        <f t="shared" ref="H8" si="11">IFERROR(H7/$C7*100,"-")</f>
        <v>7.0321862899105696</v>
      </c>
      <c r="I8" s="7" t="str">
        <f t="shared" ref="I8" si="12">IFERROR(I7/$C7*100,"-")</f>
        <v>-</v>
      </c>
      <c r="J8" s="7">
        <f t="shared" ref="J8" si="13">IFERROR(J7/$C7*100,"-")</f>
        <v>0.1007462864727818</v>
      </c>
    </row>
    <row r="9" spans="1:10" s="221" customFormat="1" ht="18" customHeight="1">
      <c r="A9" s="957" t="s">
        <v>1265</v>
      </c>
      <c r="B9" s="220" t="s">
        <v>225</v>
      </c>
      <c r="C9" s="6">
        <f t="shared" si="0"/>
        <v>207103</v>
      </c>
      <c r="D9" s="6">
        <v>184598</v>
      </c>
      <c r="E9" s="6">
        <v>101</v>
      </c>
      <c r="F9" s="6">
        <v>6230</v>
      </c>
      <c r="G9" s="6">
        <v>657</v>
      </c>
      <c r="H9" s="6">
        <v>15293</v>
      </c>
      <c r="I9" s="6" t="s">
        <v>127</v>
      </c>
      <c r="J9" s="6">
        <v>224</v>
      </c>
    </row>
    <row r="10" spans="1:10" s="221" customFormat="1" ht="18" customHeight="1">
      <c r="A10" s="957"/>
      <c r="B10" s="220" t="s">
        <v>5</v>
      </c>
      <c r="C10" s="7">
        <f t="shared" si="0"/>
        <v>100.00000000000001</v>
      </c>
      <c r="D10" s="7">
        <f>IFERROR(D9/$C9*100,"-")</f>
        <v>89.133426362727732</v>
      </c>
      <c r="E10" s="7">
        <f t="shared" ref="E10" si="14">IFERROR(E9/$C9*100,"-")</f>
        <v>4.8768004326349687E-2</v>
      </c>
      <c r="F10" s="7">
        <f t="shared" ref="F10" si="15">IFERROR(F9/$C9*100,"-")</f>
        <v>3.0081650193382039</v>
      </c>
      <c r="G10" s="7">
        <f t="shared" ref="G10" si="16">IFERROR(G9/$C9*100,"-")</f>
        <v>0.3172334538852648</v>
      </c>
      <c r="H10" s="7">
        <f t="shared" ref="H10" si="17">IFERROR(H9/$C9*100,"-")</f>
        <v>7.384248417454117</v>
      </c>
      <c r="I10" s="7" t="str">
        <f t="shared" ref="I10" si="18">IFERROR(I9/$C9*100,"-")</f>
        <v>-</v>
      </c>
      <c r="J10" s="7">
        <f t="shared" ref="J10" si="19">IFERROR(J9/$C9*100,"-")</f>
        <v>0.10815874226833991</v>
      </c>
    </row>
    <row r="11" spans="1:10" s="221" customFormat="1" ht="18" customHeight="1">
      <c r="A11" s="957" t="s">
        <v>1266</v>
      </c>
      <c r="B11" s="220" t="s">
        <v>226</v>
      </c>
      <c r="C11" s="6">
        <f t="shared" si="0"/>
        <v>201788</v>
      </c>
      <c r="D11" s="6">
        <v>180021</v>
      </c>
      <c r="E11" s="6">
        <v>93</v>
      </c>
      <c r="F11" s="6">
        <v>5858</v>
      </c>
      <c r="G11" s="6">
        <v>600</v>
      </c>
      <c r="H11" s="6">
        <v>15003</v>
      </c>
      <c r="I11" s="6">
        <v>1</v>
      </c>
      <c r="J11" s="6">
        <v>212</v>
      </c>
    </row>
    <row r="12" spans="1:10" s="221" customFormat="1" ht="18" customHeight="1">
      <c r="A12" s="957"/>
      <c r="B12" s="220" t="s">
        <v>5</v>
      </c>
      <c r="C12" s="7">
        <f t="shared" si="0"/>
        <v>100.00000000000001</v>
      </c>
      <c r="D12" s="7">
        <f>IFERROR(D11/$C11*100,"-")</f>
        <v>89.21293634903958</v>
      </c>
      <c r="E12" s="7">
        <f t="shared" ref="E12" si="20">IFERROR(E11/$C11*100,"-")</f>
        <v>4.608797351676016E-2</v>
      </c>
      <c r="F12" s="7">
        <f t="shared" ref="F12" si="21">IFERROR(F11/$C11*100,"-")</f>
        <v>2.903046761948183</v>
      </c>
      <c r="G12" s="7">
        <f t="shared" ref="G12" si="22">IFERROR(G11/$C11*100,"-")</f>
        <v>0.2973417646242591</v>
      </c>
      <c r="H12" s="7">
        <f t="shared" ref="H12" si="23">IFERROR(H11/$C11*100,"-")</f>
        <v>7.4350308244295986</v>
      </c>
      <c r="I12" s="7">
        <f t="shared" ref="I12" si="24">IFERROR(I11/$C11*100,"-")</f>
        <v>4.9556960770709858E-4</v>
      </c>
      <c r="J12" s="7">
        <f t="shared" ref="J12" si="25">IFERROR(J11/$C11*100,"-")</f>
        <v>0.10506075683390488</v>
      </c>
    </row>
    <row r="13" spans="1:10" s="221" customFormat="1" ht="18" customHeight="1">
      <c r="A13" s="957" t="s">
        <v>234</v>
      </c>
      <c r="B13" s="220" t="s">
        <v>225</v>
      </c>
      <c r="C13" s="6">
        <f t="shared" si="0"/>
        <v>214267</v>
      </c>
      <c r="D13" s="6">
        <v>190569</v>
      </c>
      <c r="E13" s="6">
        <v>88</v>
      </c>
      <c r="F13" s="6">
        <v>6182</v>
      </c>
      <c r="G13" s="6">
        <v>650</v>
      </c>
      <c r="H13" s="6">
        <v>16530</v>
      </c>
      <c r="I13" s="6">
        <v>1</v>
      </c>
      <c r="J13" s="6">
        <v>247</v>
      </c>
    </row>
    <row r="14" spans="1:10" s="221" customFormat="1" ht="18" customHeight="1">
      <c r="A14" s="957"/>
      <c r="B14" s="220" t="s">
        <v>5</v>
      </c>
      <c r="C14" s="7">
        <f t="shared" si="0"/>
        <v>99.999999999999986</v>
      </c>
      <c r="D14" s="7">
        <f>IFERROR(D13/$C13*100,"-")</f>
        <v>88.93996742382167</v>
      </c>
      <c r="E14" s="7">
        <f t="shared" ref="E14" si="26">IFERROR(E13/$C13*100,"-")</f>
        <v>4.1070253468802942E-2</v>
      </c>
      <c r="F14" s="7">
        <f t="shared" ref="F14" si="27">IFERROR(F13/$C13*100,"-")</f>
        <v>2.8851853061834065</v>
      </c>
      <c r="G14" s="7">
        <f t="shared" ref="G14" si="28">IFERROR(G13/$C13*100,"-")</f>
        <v>0.30335982675820355</v>
      </c>
      <c r="H14" s="7">
        <f t="shared" ref="H14" si="29">IFERROR(H13/$C13*100,"-")</f>
        <v>7.7146737481740075</v>
      </c>
      <c r="I14" s="7">
        <f t="shared" ref="I14" si="30">IFERROR(I13/$C13*100,"-")</f>
        <v>4.6670742578185158E-4</v>
      </c>
      <c r="J14" s="7">
        <f t="shared" ref="J14" si="31">IFERROR(J13/$C13*100,"-")</f>
        <v>0.11527673416811735</v>
      </c>
    </row>
    <row r="15" spans="1:10" s="221" customFormat="1" ht="18" customHeight="1">
      <c r="A15" s="957" t="s">
        <v>235</v>
      </c>
      <c r="B15" s="220" t="s">
        <v>223</v>
      </c>
      <c r="C15" s="6">
        <f t="shared" si="0"/>
        <v>216430</v>
      </c>
      <c r="D15" s="6">
        <v>191776</v>
      </c>
      <c r="E15" s="6">
        <v>120</v>
      </c>
      <c r="F15" s="6">
        <v>6331</v>
      </c>
      <c r="G15" s="6">
        <v>673</v>
      </c>
      <c r="H15" s="6">
        <v>17159</v>
      </c>
      <c r="I15" s="6">
        <v>1</v>
      </c>
      <c r="J15" s="6">
        <v>370</v>
      </c>
    </row>
    <row r="16" spans="1:10" s="221" customFormat="1" ht="18" customHeight="1">
      <c r="A16" s="957"/>
      <c r="B16" s="220" t="s">
        <v>5</v>
      </c>
      <c r="C16" s="7">
        <f t="shared" si="0"/>
        <v>99.999999999999986</v>
      </c>
      <c r="D16" s="7">
        <f>IFERROR(D15/$C15*100,"-")</f>
        <v>88.608788060804883</v>
      </c>
      <c r="E16" s="7">
        <f t="shared" ref="E16" si="32">IFERROR(E15/$C15*100,"-")</f>
        <v>5.5445178579679337E-2</v>
      </c>
      <c r="F16" s="7">
        <f t="shared" ref="F16" si="33">IFERROR(F15/$C15*100,"-")</f>
        <v>2.9251952132329158</v>
      </c>
      <c r="G16" s="7">
        <f t="shared" ref="G16" si="34">IFERROR(G15/$C15*100,"-")</f>
        <v>0.31095504320103495</v>
      </c>
      <c r="H16" s="7">
        <f t="shared" ref="H16" si="35">IFERROR(H15/$C15*100,"-")</f>
        <v>7.9281984937393153</v>
      </c>
      <c r="I16" s="7">
        <f t="shared" ref="I16" si="36">IFERROR(I15/$C15*100,"-")</f>
        <v>4.6204315483066118E-4</v>
      </c>
      <c r="J16" s="7">
        <f t="shared" ref="J16" si="37">IFERROR(J15/$C15*100,"-")</f>
        <v>0.17095596728734463</v>
      </c>
    </row>
    <row r="17" spans="1:11" s="221" customFormat="1" ht="18" customHeight="1">
      <c r="A17" s="957" t="s">
        <v>236</v>
      </c>
      <c r="B17" s="220" t="s">
        <v>223</v>
      </c>
      <c r="C17" s="6">
        <f t="shared" si="0"/>
        <v>207675</v>
      </c>
      <c r="D17" s="6">
        <v>182478</v>
      </c>
      <c r="E17" s="6">
        <v>144</v>
      </c>
      <c r="F17" s="6">
        <v>6452</v>
      </c>
      <c r="G17" s="6">
        <v>660</v>
      </c>
      <c r="H17" s="6">
        <v>17693</v>
      </c>
      <c r="I17" s="6">
        <v>1</v>
      </c>
      <c r="J17" s="6">
        <v>247</v>
      </c>
    </row>
    <row r="18" spans="1:11" s="221" customFormat="1" ht="18" customHeight="1">
      <c r="A18" s="957"/>
      <c r="B18" s="220" t="s">
        <v>5</v>
      </c>
      <c r="C18" s="7">
        <f t="shared" si="0"/>
        <v>100</v>
      </c>
      <c r="D18" s="7">
        <f>IFERROR(D17/$C17*100,"-")</f>
        <v>87.867100036114124</v>
      </c>
      <c r="E18" s="7">
        <f t="shared" ref="E18" si="38">IFERROR(E17/$C17*100,"-")</f>
        <v>6.9339111592632716E-2</v>
      </c>
      <c r="F18" s="7">
        <f t="shared" ref="F18" si="39">IFERROR(F17/$C17*100,"-")</f>
        <v>3.1067774166365716</v>
      </c>
      <c r="G18" s="7">
        <f t="shared" ref="G18" si="40">IFERROR(G17/$C17*100,"-")</f>
        <v>0.31780426146623331</v>
      </c>
      <c r="H18" s="7">
        <f t="shared" ref="H18" si="41">IFERROR(H17/$C17*100,"-")</f>
        <v>8.5195618153364627</v>
      </c>
      <c r="I18" s="7">
        <f t="shared" ref="I18" si="42">IFERROR(I17/$C17*100,"-")</f>
        <v>4.8152160828217165E-4</v>
      </c>
      <c r="J18" s="7">
        <f t="shared" ref="J18" si="43">IFERROR(J17/$C17*100,"-")</f>
        <v>0.11893583724569641</v>
      </c>
    </row>
    <row r="19" spans="1:11" s="221" customFormat="1" ht="18" customHeight="1">
      <c r="A19" s="957" t="s">
        <v>237</v>
      </c>
      <c r="B19" s="220" t="s">
        <v>223</v>
      </c>
      <c r="C19" s="6">
        <f t="shared" si="0"/>
        <v>204856</v>
      </c>
      <c r="D19" s="6">
        <v>177330</v>
      </c>
      <c r="E19" s="6">
        <v>175</v>
      </c>
      <c r="F19" s="6">
        <v>6628</v>
      </c>
      <c r="G19" s="6">
        <v>895</v>
      </c>
      <c r="H19" s="6">
        <v>19611</v>
      </c>
      <c r="I19" s="6" t="s">
        <v>127</v>
      </c>
      <c r="J19" s="6">
        <v>217</v>
      </c>
    </row>
    <row r="20" spans="1:11" s="221" customFormat="1" ht="18" customHeight="1">
      <c r="A20" s="957"/>
      <c r="B20" s="220" t="s">
        <v>5</v>
      </c>
      <c r="C20" s="7">
        <f t="shared" si="0"/>
        <v>100.00000000000001</v>
      </c>
      <c r="D20" s="7">
        <f>IFERROR(D19/$C19*100,"-")</f>
        <v>86.563244425352451</v>
      </c>
      <c r="E20" s="7">
        <f t="shared" ref="E20" si="44">IFERROR(E19/$C19*100,"-")</f>
        <v>8.542586011637443E-2</v>
      </c>
      <c r="F20" s="7">
        <f t="shared" ref="F20" si="45">IFERROR(F19/$C19*100,"-")</f>
        <v>3.2354434334361701</v>
      </c>
      <c r="G20" s="7">
        <f t="shared" ref="G20" si="46">IFERROR(G19/$C19*100,"-")</f>
        <v>0.43689225602374354</v>
      </c>
      <c r="H20" s="7">
        <f t="shared" ref="H20" si="47">IFERROR(H19/$C19*100,"-")</f>
        <v>9.5730659585269642</v>
      </c>
      <c r="I20" s="7" t="str">
        <f t="shared" ref="I20" si="48">IFERROR(I19/$C19*100,"-")</f>
        <v>-</v>
      </c>
      <c r="J20" s="7">
        <f t="shared" ref="J20" si="49">IFERROR(J19/$C19*100,"-")</f>
        <v>0.1059280665443043</v>
      </c>
    </row>
    <row r="21" spans="1:11" s="221" customFormat="1" ht="18" customHeight="1">
      <c r="A21" s="957" t="s">
        <v>1091</v>
      </c>
      <c r="B21" s="220" t="s">
        <v>227</v>
      </c>
      <c r="C21" s="6">
        <f>SUM(D21:J21)</f>
        <v>169298</v>
      </c>
      <c r="D21" s="6">
        <v>138694</v>
      </c>
      <c r="E21" s="6">
        <v>458</v>
      </c>
      <c r="F21" s="6">
        <v>5401</v>
      </c>
      <c r="G21" s="6">
        <v>455</v>
      </c>
      <c r="H21" s="6">
        <v>24086</v>
      </c>
      <c r="I21" s="6">
        <v>3</v>
      </c>
      <c r="J21" s="6">
        <v>201</v>
      </c>
    </row>
    <row r="22" spans="1:11" s="221" customFormat="1" ht="18" customHeight="1">
      <c r="A22" s="958"/>
      <c r="B22" s="222" t="s">
        <v>5</v>
      </c>
      <c r="C22" s="14">
        <f>SUM(D22:J22)</f>
        <v>99.999999999999986</v>
      </c>
      <c r="D22" s="14">
        <f>IFERROR(D21/$C21*100,"-")</f>
        <v>81.922999681035805</v>
      </c>
      <c r="E22" s="14">
        <f t="shared" ref="E22" si="50">IFERROR(E21/$C21*100,"-")</f>
        <v>0.27052888988647239</v>
      </c>
      <c r="F22" s="14">
        <f t="shared" ref="F22" si="51">IFERROR(F21/$C21*100,"-")</f>
        <v>3.1902326075913479</v>
      </c>
      <c r="G22" s="14">
        <f t="shared" ref="G22" si="52">IFERROR(G21/$C21*100,"-")</f>
        <v>0.26875686659027281</v>
      </c>
      <c r="H22" s="14">
        <f t="shared" ref="H22" si="53">IFERROR(H21/$C21*100,"-")</f>
        <v>14.226984370754527</v>
      </c>
      <c r="I22" s="14">
        <f t="shared" ref="I22" si="54">IFERROR(I21/$C21*100,"-")</f>
        <v>1.7720232961996006E-3</v>
      </c>
      <c r="J22" s="14">
        <f t="shared" ref="J22" si="55">IFERROR(J21/$C21*100,"-")</f>
        <v>0.11872556084537324</v>
      </c>
      <c r="K22" s="223"/>
    </row>
    <row r="23" spans="1:11" s="15" customFormat="1" ht="14.25">
      <c r="A23" s="541" t="s">
        <v>606</v>
      </c>
      <c r="B23" s="224"/>
    </row>
    <row r="24" spans="1:11" s="15" customFormat="1" ht="29.25" customHeight="1">
      <c r="A24" s="1031" t="s">
        <v>607</v>
      </c>
      <c r="B24" s="1031"/>
      <c r="C24" s="1031"/>
      <c r="D24" s="1031"/>
      <c r="E24" s="1031"/>
      <c r="F24" s="225"/>
      <c r="G24" s="225"/>
      <c r="H24" s="225"/>
      <c r="I24" s="225"/>
      <c r="J24" s="225"/>
      <c r="K24" s="225"/>
    </row>
    <row r="25" spans="1:11">
      <c r="A25" s="226"/>
      <c r="B25" s="220"/>
    </row>
    <row r="26" spans="1:11">
      <c r="A26" s="226"/>
      <c r="B26" s="220"/>
    </row>
    <row r="28" spans="1:11">
      <c r="E28" s="226"/>
    </row>
  </sheetData>
  <mergeCells count="13">
    <mergeCell ref="A9:A10"/>
    <mergeCell ref="A1:J1"/>
    <mergeCell ref="A2:B2"/>
    <mergeCell ref="A3:A4"/>
    <mergeCell ref="A5:A6"/>
    <mergeCell ref="A7:A8"/>
    <mergeCell ref="A24:E24"/>
    <mergeCell ref="A11:A12"/>
    <mergeCell ref="A13:A14"/>
    <mergeCell ref="A15:A16"/>
    <mergeCell ref="A17:A18"/>
    <mergeCell ref="A19:A20"/>
    <mergeCell ref="A21:A22"/>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69" orientation="landscape" r:id="rId1"/>
  <headerFooter differentOddEven="1" scaleWithDoc="0">
    <oddHeader>&amp;L&amp;"Times New Roman,標準"&amp;8 107&amp;"標楷體,標準"年犯罪狀況及其分析</oddHeader>
    <evenHeader>&amp;R&amp;"標楷體,標準"&amp;8第二篇　犯罪之處理</even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M19"/>
  <sheetViews>
    <sheetView showGridLines="0" zoomScaleNormal="100" workbookViewId="0">
      <selection activeCell="I22" sqref="I22"/>
    </sheetView>
  </sheetViews>
  <sheetFormatPr defaultColWidth="9" defaultRowHeight="15.75"/>
  <cols>
    <col min="1" max="1" width="11.125" style="228" customWidth="1"/>
    <col min="2" max="2" width="13.625" style="228" customWidth="1"/>
    <col min="3" max="3" width="6.625" style="228" customWidth="1"/>
    <col min="4" max="5" width="13.625" style="228" customWidth="1"/>
    <col min="6" max="6" width="10.625" style="228" customWidth="1"/>
    <col min="7" max="7" width="6.625" style="228" customWidth="1"/>
    <col min="8" max="8" width="10.625" style="228" customWidth="1"/>
    <col min="9" max="11" width="9.625" style="228" customWidth="1"/>
    <col min="12" max="12" width="15.625" style="228" customWidth="1"/>
    <col min="13" max="16384" width="9" style="228"/>
  </cols>
  <sheetData>
    <row r="1" spans="1:13" ht="27.2" customHeight="1">
      <c r="A1" s="1037" t="s">
        <v>617</v>
      </c>
      <c r="B1" s="1038"/>
      <c r="C1" s="1038"/>
      <c r="D1" s="1038"/>
      <c r="E1" s="1038"/>
      <c r="F1" s="1038"/>
      <c r="G1" s="1038"/>
      <c r="H1" s="1038"/>
      <c r="I1" s="1038"/>
      <c r="J1" s="1038"/>
      <c r="K1" s="1038"/>
      <c r="L1" s="1038"/>
    </row>
    <row r="2" spans="1:13">
      <c r="A2" s="229" t="s">
        <v>1218</v>
      </c>
      <c r="B2" s="230"/>
      <c r="C2" s="230"/>
      <c r="D2" s="230"/>
      <c r="E2" s="230"/>
      <c r="F2" s="230"/>
      <c r="G2" s="230"/>
      <c r="H2" s="230"/>
      <c r="I2" s="230"/>
      <c r="J2" s="230"/>
      <c r="K2" s="1039" t="s">
        <v>1219</v>
      </c>
      <c r="L2" s="1039"/>
    </row>
    <row r="3" spans="1:13" ht="29.25" customHeight="1">
      <c r="A3" s="1040"/>
      <c r="B3" s="1034" t="s">
        <v>612</v>
      </c>
      <c r="C3" s="1034"/>
      <c r="D3" s="1034"/>
      <c r="E3" s="1034"/>
      <c r="F3" s="1033" t="s">
        <v>613</v>
      </c>
      <c r="G3" s="1034"/>
      <c r="H3" s="1034"/>
      <c r="I3" s="1034"/>
      <c r="J3" s="1034"/>
      <c r="K3" s="1034"/>
      <c r="L3" s="1042" t="s">
        <v>1220</v>
      </c>
    </row>
    <row r="4" spans="1:13" ht="9.1999999999999993" customHeight="1">
      <c r="A4" s="1041"/>
      <c r="B4" s="1049" t="s">
        <v>608</v>
      </c>
      <c r="C4" s="1040" t="s">
        <v>609</v>
      </c>
      <c r="D4" s="1044" t="s">
        <v>610</v>
      </c>
      <c r="E4" s="1047" t="s">
        <v>229</v>
      </c>
      <c r="F4" s="1053" t="s">
        <v>611</v>
      </c>
      <c r="G4" s="1040" t="s">
        <v>609</v>
      </c>
      <c r="H4" s="1048" t="s">
        <v>614</v>
      </c>
      <c r="I4" s="1048"/>
      <c r="J4" s="1048" t="s">
        <v>615</v>
      </c>
      <c r="K4" s="1048"/>
      <c r="L4" s="1043"/>
    </row>
    <row r="5" spans="1:13" ht="24.95" customHeight="1">
      <c r="A5" s="1041"/>
      <c r="B5" s="1050"/>
      <c r="C5" s="1041"/>
      <c r="D5" s="1045"/>
      <c r="E5" s="1045"/>
      <c r="F5" s="1050"/>
      <c r="G5" s="1041"/>
      <c r="H5" s="1048"/>
      <c r="I5" s="1048"/>
      <c r="J5" s="1048"/>
      <c r="K5" s="1048"/>
      <c r="L5" s="1043"/>
    </row>
    <row r="6" spans="1:13" ht="24.95" customHeight="1">
      <c r="A6" s="1041"/>
      <c r="B6" s="1051"/>
      <c r="C6" s="1052"/>
      <c r="D6" s="1046"/>
      <c r="E6" s="1046"/>
      <c r="F6" s="1051"/>
      <c r="G6" s="1052"/>
      <c r="H6" s="231" t="s">
        <v>230</v>
      </c>
      <c r="I6" s="231" t="s">
        <v>231</v>
      </c>
      <c r="J6" s="231" t="s">
        <v>232</v>
      </c>
      <c r="K6" s="231" t="s">
        <v>231</v>
      </c>
      <c r="L6" s="232" t="s">
        <v>233</v>
      </c>
    </row>
    <row r="7" spans="1:13" s="237" customFormat="1" ht="29.1" customHeight="1">
      <c r="A7" s="441" t="s">
        <v>1267</v>
      </c>
      <c r="B7" s="233">
        <f t="shared" ref="B7:B15" si="0">SUM(D7:E7)</f>
        <v>23270367</v>
      </c>
      <c r="C7" s="233">
        <f>B7/B$7*100</f>
        <v>100</v>
      </c>
      <c r="D7" s="233">
        <v>11659496</v>
      </c>
      <c r="E7" s="233">
        <v>11610871</v>
      </c>
      <c r="F7" s="234">
        <f t="shared" ref="F7:F15" si="1">SUM(H7,J7)</f>
        <v>173482</v>
      </c>
      <c r="G7" s="233">
        <f>F7/F$7*100</f>
        <v>100</v>
      </c>
      <c r="H7" s="234">
        <v>147682</v>
      </c>
      <c r="I7" s="235">
        <f t="shared" ref="I7:I14" si="2">H7/F7*100</f>
        <v>85.128140095226016</v>
      </c>
      <c r="J7" s="234">
        <v>25800</v>
      </c>
      <c r="K7" s="235">
        <f t="shared" ref="K7:K14" si="3">J7/F7*100</f>
        <v>14.871859904773983</v>
      </c>
      <c r="L7" s="236">
        <f t="shared" ref="L7:L14" si="4">(H7+J7)/B7*100000</f>
        <v>745.50607646196556</v>
      </c>
    </row>
    <row r="8" spans="1:13" s="237" customFormat="1" ht="29.1" customHeight="1">
      <c r="A8" s="441" t="s">
        <v>1268</v>
      </c>
      <c r="B8" s="233">
        <f t="shared" si="0"/>
        <v>23344670</v>
      </c>
      <c r="C8" s="233">
        <f t="shared" ref="C8:C15" si="5">B8/B$7*100</f>
        <v>100.3193030861954</v>
      </c>
      <c r="D8" s="233">
        <v>11678996</v>
      </c>
      <c r="E8" s="233">
        <v>11665674</v>
      </c>
      <c r="F8" s="234">
        <f t="shared" si="1"/>
        <v>168265</v>
      </c>
      <c r="G8" s="233">
        <f t="shared" ref="G8:G15" si="6">F8/F$7*100</f>
        <v>96.992771584371866</v>
      </c>
      <c r="H8" s="234">
        <v>143595</v>
      </c>
      <c r="I8" s="235">
        <f t="shared" si="2"/>
        <v>85.338602799156092</v>
      </c>
      <c r="J8" s="234">
        <v>24670</v>
      </c>
      <c r="K8" s="235">
        <f t="shared" si="3"/>
        <v>14.661397200843906</v>
      </c>
      <c r="L8" s="236">
        <f t="shared" si="4"/>
        <v>720.78551549454335</v>
      </c>
    </row>
    <row r="9" spans="1:13" s="237" customFormat="1" ht="29.1" customHeight="1">
      <c r="A9" s="441" t="s">
        <v>1269</v>
      </c>
      <c r="B9" s="233">
        <f t="shared" si="0"/>
        <v>23403635</v>
      </c>
      <c r="C9" s="233">
        <f t="shared" si="5"/>
        <v>100.57269401896411</v>
      </c>
      <c r="D9" s="233">
        <v>11691322</v>
      </c>
      <c r="E9" s="233">
        <v>11712313</v>
      </c>
      <c r="F9" s="234">
        <f t="shared" si="1"/>
        <v>188206</v>
      </c>
      <c r="G9" s="233">
        <f t="shared" si="6"/>
        <v>108.4873358619338</v>
      </c>
      <c r="H9" s="234">
        <v>162924</v>
      </c>
      <c r="I9" s="235">
        <f t="shared" si="2"/>
        <v>86.566846965559023</v>
      </c>
      <c r="J9" s="234">
        <v>25282</v>
      </c>
      <c r="K9" s="235">
        <f t="shared" si="3"/>
        <v>13.433153034440984</v>
      </c>
      <c r="L9" s="236">
        <f t="shared" si="4"/>
        <v>804.17422336316565</v>
      </c>
    </row>
    <row r="10" spans="1:13" s="237" customFormat="1" ht="29.1" customHeight="1">
      <c r="A10" s="441" t="s">
        <v>1270</v>
      </c>
      <c r="B10" s="233">
        <f t="shared" si="0"/>
        <v>23462914</v>
      </c>
      <c r="C10" s="233">
        <f t="shared" si="5"/>
        <v>100.82743430733171</v>
      </c>
      <c r="D10" s="233">
        <v>11705009</v>
      </c>
      <c r="E10" s="233">
        <v>11757905</v>
      </c>
      <c r="F10" s="234">
        <f t="shared" si="1"/>
        <v>184702</v>
      </c>
      <c r="G10" s="233">
        <f t="shared" si="6"/>
        <v>106.46752977254124</v>
      </c>
      <c r="H10" s="234">
        <v>159591</v>
      </c>
      <c r="I10" s="235">
        <f t="shared" si="2"/>
        <v>86.404586848003817</v>
      </c>
      <c r="J10" s="234">
        <v>25111</v>
      </c>
      <c r="K10" s="235">
        <f t="shared" si="3"/>
        <v>13.595413151996189</v>
      </c>
      <c r="L10" s="236">
        <f t="shared" si="4"/>
        <v>787.2082725956376</v>
      </c>
    </row>
    <row r="11" spans="1:13" s="237" customFormat="1" ht="29.1" customHeight="1">
      <c r="A11" s="441" t="s">
        <v>1271</v>
      </c>
      <c r="B11" s="233">
        <f t="shared" si="0"/>
        <v>23515945</v>
      </c>
      <c r="C11" s="233">
        <f t="shared" si="5"/>
        <v>101.05532499766763</v>
      </c>
      <c r="D11" s="233">
        <v>11715658</v>
      </c>
      <c r="E11" s="233">
        <v>11800287</v>
      </c>
      <c r="F11" s="234">
        <f t="shared" si="1"/>
        <v>180733</v>
      </c>
      <c r="G11" s="233">
        <f t="shared" si="6"/>
        <v>104.17968434765565</v>
      </c>
      <c r="H11" s="234">
        <v>156108</v>
      </c>
      <c r="I11" s="235">
        <f t="shared" si="2"/>
        <v>86.374928762317893</v>
      </c>
      <c r="J11" s="234">
        <v>24625</v>
      </c>
      <c r="K11" s="235">
        <f t="shared" si="3"/>
        <v>13.625071237682103</v>
      </c>
      <c r="L11" s="236">
        <f t="shared" si="4"/>
        <v>768.55512291766286</v>
      </c>
    </row>
    <row r="12" spans="1:13" s="237" customFormat="1" ht="29.1" customHeight="1">
      <c r="A12" s="441" t="s">
        <v>1272</v>
      </c>
      <c r="B12" s="233">
        <f t="shared" si="0"/>
        <v>23555522</v>
      </c>
      <c r="C12" s="233">
        <f t="shared" si="5"/>
        <v>101.22539966817025</v>
      </c>
      <c r="D12" s="233">
        <v>11719425</v>
      </c>
      <c r="E12" s="233">
        <v>11836097</v>
      </c>
      <c r="F12" s="234">
        <f t="shared" si="1"/>
        <v>192158</v>
      </c>
      <c r="G12" s="233">
        <f t="shared" si="6"/>
        <v>110.76538199928522</v>
      </c>
      <c r="H12" s="234">
        <v>165604</v>
      </c>
      <c r="I12" s="235">
        <f t="shared" si="2"/>
        <v>86.181163417604267</v>
      </c>
      <c r="J12" s="234">
        <v>26554</v>
      </c>
      <c r="K12" s="235">
        <f t="shared" si="3"/>
        <v>13.818836582395738</v>
      </c>
      <c r="L12" s="236">
        <f t="shared" si="4"/>
        <v>815.76625642174258</v>
      </c>
    </row>
    <row r="13" spans="1:13" s="237" customFormat="1" ht="29.1" customHeight="1">
      <c r="A13" s="441" t="s">
        <v>1273</v>
      </c>
      <c r="B13" s="233">
        <f t="shared" si="0"/>
        <v>23580080</v>
      </c>
      <c r="C13" s="233">
        <f t="shared" si="5"/>
        <v>101.33093302739917</v>
      </c>
      <c r="D13" s="233">
        <v>11716246</v>
      </c>
      <c r="E13" s="233">
        <v>11863834</v>
      </c>
      <c r="F13" s="234">
        <f t="shared" si="1"/>
        <v>192230</v>
      </c>
      <c r="G13" s="233">
        <f t="shared" si="6"/>
        <v>110.80688486413577</v>
      </c>
      <c r="H13" s="234">
        <v>165517</v>
      </c>
      <c r="I13" s="235">
        <f t="shared" si="2"/>
        <v>86.103625864849391</v>
      </c>
      <c r="J13" s="234">
        <v>26713</v>
      </c>
      <c r="K13" s="235">
        <f t="shared" si="3"/>
        <v>13.896374135150602</v>
      </c>
      <c r="L13" s="236">
        <f t="shared" si="4"/>
        <v>815.22200094316895</v>
      </c>
    </row>
    <row r="14" spans="1:13" s="237" customFormat="1" ht="29.1" customHeight="1">
      <c r="A14" s="441" t="s">
        <v>1274</v>
      </c>
      <c r="B14" s="233">
        <f t="shared" si="0"/>
        <v>23596027</v>
      </c>
      <c r="C14" s="233">
        <f t="shared" si="5"/>
        <v>101.39946224311804</v>
      </c>
      <c r="D14" s="233">
        <v>11709050</v>
      </c>
      <c r="E14" s="233">
        <v>11886977</v>
      </c>
      <c r="F14" s="234">
        <f t="shared" si="1"/>
        <v>182829</v>
      </c>
      <c r="G14" s="233">
        <f t="shared" si="6"/>
        <v>105.38787885774894</v>
      </c>
      <c r="H14" s="234">
        <v>156310</v>
      </c>
      <c r="I14" s="235">
        <f t="shared" si="2"/>
        <v>85.495189494008059</v>
      </c>
      <c r="J14" s="234">
        <v>26519</v>
      </c>
      <c r="K14" s="235">
        <f t="shared" si="3"/>
        <v>14.504810505991939</v>
      </c>
      <c r="L14" s="236">
        <f t="shared" si="4"/>
        <v>774.82959313447134</v>
      </c>
    </row>
    <row r="15" spans="1:13" s="237" customFormat="1" ht="29.1" customHeight="1">
      <c r="A15" s="441" t="s">
        <v>1275</v>
      </c>
      <c r="B15" s="233">
        <f t="shared" si="0"/>
        <v>23582179</v>
      </c>
      <c r="C15" s="233">
        <f t="shared" si="5"/>
        <v>101.33995308281989</v>
      </c>
      <c r="D15" s="233">
        <v>11689476</v>
      </c>
      <c r="E15" s="233">
        <v>11892703</v>
      </c>
      <c r="F15" s="234">
        <f t="shared" si="1"/>
        <v>177562</v>
      </c>
      <c r="G15" s="233">
        <f t="shared" si="6"/>
        <v>102.35182900819682</v>
      </c>
      <c r="H15" s="234">
        <v>151477</v>
      </c>
      <c r="I15" s="235">
        <f>H15/F15*100</f>
        <v>85.309356731733146</v>
      </c>
      <c r="J15" s="234">
        <v>26085</v>
      </c>
      <c r="K15" s="235">
        <f>J15/F15*100</f>
        <v>14.690643268266859</v>
      </c>
      <c r="L15" s="236">
        <f>(H15+J15)/B15*100000</f>
        <v>752.94992884245346</v>
      </c>
      <c r="M15" s="238"/>
    </row>
    <row r="16" spans="1:13" s="237" customFormat="1" ht="28.5" customHeight="1">
      <c r="A16" s="445" t="s">
        <v>1276</v>
      </c>
      <c r="B16" s="239">
        <v>23468275</v>
      </c>
      <c r="C16" s="239">
        <f t="shared" ref="C16" si="7">B16/B$7*100</f>
        <v>100.85047219066206</v>
      </c>
      <c r="D16" s="239">
        <v>11626231</v>
      </c>
      <c r="E16" s="239">
        <v>11842044</v>
      </c>
      <c r="F16" s="240">
        <f t="shared" ref="F16" si="8">SUM(H16,J16)</f>
        <v>139141</v>
      </c>
      <c r="G16" s="239">
        <f t="shared" ref="G16" si="9">F16/F$7*100</f>
        <v>80.20486275233165</v>
      </c>
      <c r="H16" s="240">
        <v>118047</v>
      </c>
      <c r="I16" s="241">
        <f>H16/F16*100</f>
        <v>84.839838724746841</v>
      </c>
      <c r="J16" s="240">
        <v>21094</v>
      </c>
      <c r="K16" s="241">
        <f>J16/F16*100</f>
        <v>15.160161275253161</v>
      </c>
      <c r="L16" s="242">
        <f>(H16+J16)/B16*100000</f>
        <v>592.88976288201843</v>
      </c>
      <c r="M16" s="238"/>
    </row>
    <row r="17" spans="1:12" s="244" customFormat="1" ht="45.2" customHeight="1">
      <c r="A17" s="1035" t="s">
        <v>616</v>
      </c>
      <c r="B17" s="1035"/>
      <c r="C17" s="1035"/>
      <c r="D17" s="1035"/>
      <c r="E17" s="1035"/>
      <c r="F17" s="1035"/>
      <c r="G17" s="1035"/>
      <c r="H17" s="1035"/>
      <c r="I17" s="1035"/>
      <c r="J17" s="1035"/>
      <c r="K17" s="1035"/>
      <c r="L17" s="1035"/>
    </row>
    <row r="18" spans="1:12" s="244" customFormat="1" ht="15.75" customHeight="1">
      <c r="A18" s="1036"/>
      <c r="B18" s="1036"/>
      <c r="C18" s="1036"/>
      <c r="D18" s="1036"/>
      <c r="E18" s="1036"/>
      <c r="F18" s="1036"/>
      <c r="G18" s="243"/>
      <c r="H18" s="243"/>
      <c r="I18" s="245"/>
      <c r="J18" s="243"/>
      <c r="K18" s="243"/>
      <c r="L18" s="243"/>
    </row>
    <row r="19" spans="1:12" ht="15.75" customHeight="1">
      <c r="A19" s="1036"/>
      <c r="B19" s="1036"/>
      <c r="C19" s="1036"/>
      <c r="D19" s="1036"/>
      <c r="E19" s="1036"/>
      <c r="F19" s="1036"/>
      <c r="G19" s="246"/>
      <c r="H19" s="246"/>
      <c r="I19" s="246"/>
      <c r="J19" s="246"/>
      <c r="K19" s="246"/>
      <c r="L19" s="246"/>
    </row>
  </sheetData>
  <mergeCells count="16">
    <mergeCell ref="F3:K3"/>
    <mergeCell ref="A17:L17"/>
    <mergeCell ref="A18:F19"/>
    <mergeCell ref="A1:L1"/>
    <mergeCell ref="K2:L2"/>
    <mergeCell ref="A3:A6"/>
    <mergeCell ref="L3:L5"/>
    <mergeCell ref="D4:D6"/>
    <mergeCell ref="E4:E6"/>
    <mergeCell ref="H4:I5"/>
    <mergeCell ref="J4:K5"/>
    <mergeCell ref="B4:B6"/>
    <mergeCell ref="C4:C6"/>
    <mergeCell ref="F4:F6"/>
    <mergeCell ref="G4:G6"/>
    <mergeCell ref="B3:E3"/>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71"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U76"/>
  <sheetViews>
    <sheetView showGridLines="0" zoomScale="80" zoomScaleNormal="80" workbookViewId="0">
      <selection activeCell="L86" sqref="L86"/>
    </sheetView>
  </sheetViews>
  <sheetFormatPr defaultColWidth="9" defaultRowHeight="15.75"/>
  <cols>
    <col min="1" max="1" width="34.25" style="691" bestFit="1" customWidth="1"/>
    <col min="2" max="2" width="10.625" style="699" customWidth="1"/>
    <col min="3" max="3" width="10.625" style="700" customWidth="1"/>
    <col min="4" max="4" width="10.625" style="699" customWidth="1"/>
    <col min="5" max="5" width="10.625" style="700" customWidth="1"/>
    <col min="6" max="6" width="10.625" style="699" customWidth="1"/>
    <col min="7" max="7" width="10.625" style="700" customWidth="1"/>
    <col min="8" max="8" width="10.625" style="699" customWidth="1"/>
    <col min="9" max="9" width="10.625" style="700" customWidth="1"/>
    <col min="10" max="10" width="10.625" style="699" customWidth="1"/>
    <col min="11" max="11" width="10.625" style="700" customWidth="1"/>
    <col min="12" max="12" width="10.625" style="699" customWidth="1"/>
    <col min="13" max="13" width="10.625" style="691" customWidth="1"/>
    <col min="14" max="14" width="10.625" style="699" customWidth="1"/>
    <col min="15" max="15" width="10.625" style="691" customWidth="1"/>
    <col min="16" max="16" width="10.625" style="699" customWidth="1"/>
    <col min="17" max="17" width="10.625" style="691" customWidth="1"/>
    <col min="18" max="18" width="10.625" style="699" customWidth="1"/>
    <col min="19" max="19" width="10.625" style="691" customWidth="1"/>
    <col min="20" max="20" width="10.625" style="699" customWidth="1"/>
    <col min="21" max="21" width="10.625" style="691" customWidth="1"/>
    <col min="22" max="16384" width="9" style="691"/>
  </cols>
  <sheetData>
    <row r="1" spans="1:21" ht="23.1" customHeight="1">
      <c r="A1" s="906" t="s">
        <v>1082</v>
      </c>
      <c r="B1" s="906"/>
      <c r="C1" s="906"/>
      <c r="D1" s="906"/>
      <c r="E1" s="906"/>
      <c r="F1" s="906"/>
      <c r="G1" s="906"/>
      <c r="H1" s="906"/>
      <c r="I1" s="906"/>
      <c r="J1" s="906"/>
      <c r="K1" s="906"/>
      <c r="L1" s="906"/>
      <c r="M1" s="906"/>
      <c r="N1" s="906"/>
      <c r="O1" s="906"/>
      <c r="P1" s="906"/>
      <c r="Q1" s="906"/>
      <c r="R1" s="906"/>
      <c r="S1" s="906"/>
      <c r="T1" s="906"/>
      <c r="U1" s="906"/>
    </row>
    <row r="2" spans="1:21" ht="23.1" customHeight="1">
      <c r="A2" s="701"/>
      <c r="B2" s="1056" t="s">
        <v>946</v>
      </c>
      <c r="C2" s="1056"/>
      <c r="D2" s="1056"/>
      <c r="E2" s="1056"/>
      <c r="F2" s="1056"/>
      <c r="G2" s="1056"/>
      <c r="H2" s="1056"/>
      <c r="I2" s="1056"/>
      <c r="J2" s="1056"/>
      <c r="K2" s="1056"/>
      <c r="L2" s="1056"/>
      <c r="M2" s="1056"/>
      <c r="N2" s="1056"/>
      <c r="O2" s="1056"/>
      <c r="P2" s="1056"/>
      <c r="Q2" s="1056"/>
      <c r="R2" s="1056"/>
      <c r="S2" s="1056"/>
      <c r="T2" s="1056"/>
      <c r="U2" s="1056"/>
    </row>
    <row r="3" spans="1:21" ht="21.75" customHeight="1">
      <c r="A3" s="890"/>
      <c r="B3" s="1054" t="s">
        <v>1090</v>
      </c>
      <c r="C3" s="1054"/>
      <c r="D3" s="1054" t="s">
        <v>16</v>
      </c>
      <c r="E3" s="1054"/>
      <c r="F3" s="1054" t="s">
        <v>17</v>
      </c>
      <c r="G3" s="1054"/>
      <c r="H3" s="1054" t="s">
        <v>18</v>
      </c>
      <c r="I3" s="1054"/>
      <c r="J3" s="1054" t="s">
        <v>19</v>
      </c>
      <c r="K3" s="1054"/>
      <c r="L3" s="1054" t="s">
        <v>0</v>
      </c>
      <c r="M3" s="1054"/>
      <c r="N3" s="1054" t="s">
        <v>1</v>
      </c>
      <c r="O3" s="1054"/>
      <c r="P3" s="1054" t="s">
        <v>2</v>
      </c>
      <c r="Q3" s="1054"/>
      <c r="R3" s="1054" t="s">
        <v>3</v>
      </c>
      <c r="S3" s="1054"/>
      <c r="T3" s="1054" t="s">
        <v>1060</v>
      </c>
      <c r="U3" s="1054"/>
    </row>
    <row r="4" spans="1:21" ht="21.75" customHeight="1">
      <c r="A4" s="890"/>
      <c r="B4" s="59" t="s">
        <v>947</v>
      </c>
      <c r="C4" s="705" t="s">
        <v>948</v>
      </c>
      <c r="D4" s="59" t="s">
        <v>947</v>
      </c>
      <c r="E4" s="705" t="s">
        <v>949</v>
      </c>
      <c r="F4" s="59" t="s">
        <v>950</v>
      </c>
      <c r="G4" s="705" t="s">
        <v>951</v>
      </c>
      <c r="H4" s="59" t="s">
        <v>325</v>
      </c>
      <c r="I4" s="705" t="s">
        <v>949</v>
      </c>
      <c r="J4" s="59" t="s">
        <v>952</v>
      </c>
      <c r="K4" s="705" t="s">
        <v>949</v>
      </c>
      <c r="L4" s="59" t="s">
        <v>933</v>
      </c>
      <c r="M4" s="706" t="s">
        <v>948</v>
      </c>
      <c r="N4" s="59" t="s">
        <v>947</v>
      </c>
      <c r="O4" s="706" t="s">
        <v>949</v>
      </c>
      <c r="P4" s="59" t="s">
        <v>953</v>
      </c>
      <c r="Q4" s="706" t="s">
        <v>949</v>
      </c>
      <c r="R4" s="59" t="s">
        <v>952</v>
      </c>
      <c r="S4" s="706" t="s">
        <v>948</v>
      </c>
      <c r="T4" s="59" t="s">
        <v>325</v>
      </c>
      <c r="U4" s="706" t="s">
        <v>948</v>
      </c>
    </row>
    <row r="5" spans="1:21" ht="20.100000000000001" customHeight="1">
      <c r="A5" s="702" t="s">
        <v>954</v>
      </c>
      <c r="B5" s="707">
        <v>173482</v>
      </c>
      <c r="C5" s="708">
        <f>SUM(C6:C74)</f>
        <v>100.00000000000004</v>
      </c>
      <c r="D5" s="707">
        <v>168265</v>
      </c>
      <c r="E5" s="708">
        <f>SUM(E6:E74)</f>
        <v>99.999999999999986</v>
      </c>
      <c r="F5" s="707">
        <v>188206</v>
      </c>
      <c r="G5" s="708">
        <f>SUM(G6:G74)</f>
        <v>100</v>
      </c>
      <c r="H5" s="707">
        <v>184702</v>
      </c>
      <c r="I5" s="708">
        <f>SUM(I6:I74)</f>
        <v>100</v>
      </c>
      <c r="J5" s="709">
        <v>180732</v>
      </c>
      <c r="K5" s="708">
        <f>SUM(K6:K74)</f>
        <v>99.999999999999986</v>
      </c>
      <c r="L5" s="709">
        <v>192158</v>
      </c>
      <c r="M5" s="708">
        <f>SUM(M6:M74)</f>
        <v>100.00000000000001</v>
      </c>
      <c r="N5" s="709">
        <v>192229</v>
      </c>
      <c r="O5" s="708">
        <f>SUM(O6:O74)</f>
        <v>99.999999999999915</v>
      </c>
      <c r="P5" s="709">
        <v>182828</v>
      </c>
      <c r="Q5" s="708">
        <f>SUM(Q6:Q74)</f>
        <v>99.999999999999957</v>
      </c>
      <c r="R5" s="709">
        <v>177562</v>
      </c>
      <c r="S5" s="708">
        <f>SUM(S6:S74)</f>
        <v>99.999999999999972</v>
      </c>
      <c r="T5" s="709">
        <v>139141</v>
      </c>
      <c r="U5" s="708">
        <f>SUM(U6:U74)</f>
        <v>99.999999999999986</v>
      </c>
    </row>
    <row r="6" spans="1:21" ht="20.100000000000001" customHeight="1">
      <c r="A6" s="692" t="s">
        <v>395</v>
      </c>
      <c r="B6" s="707">
        <v>47476</v>
      </c>
      <c r="C6" s="708">
        <f t="shared" ref="C6:C37" si="0">IFERROR(B6/B$5*100,"-")</f>
        <v>27.366527939498049</v>
      </c>
      <c r="D6" s="707">
        <v>48231</v>
      </c>
      <c r="E6" s="708">
        <f t="shared" ref="E6:E37" si="1">IFERROR(D6/D$5*100,"-")</f>
        <v>28.663714973405046</v>
      </c>
      <c r="F6" s="707">
        <v>70939</v>
      </c>
      <c r="G6" s="708">
        <f t="shared" ref="G6:G37" si="2">IFERROR(F6/F$5*100,"-")</f>
        <v>37.692209600119021</v>
      </c>
      <c r="H6" s="707">
        <v>67788</v>
      </c>
      <c r="I6" s="708">
        <f t="shared" ref="I6:I37" si="3">IFERROR(H6/H$5*100,"-")</f>
        <v>36.701280982339121</v>
      </c>
      <c r="J6" s="709">
        <v>61207</v>
      </c>
      <c r="K6" s="708">
        <f t="shared" ref="K6:K37" si="4">IFERROR(J6/J$5*100,"-")</f>
        <v>33.866166478542816</v>
      </c>
      <c r="L6" s="709">
        <v>61386</v>
      </c>
      <c r="M6" s="708">
        <f t="shared" ref="M6:M37" si="5">IFERROR(L6/L$5*100,"-")</f>
        <v>31.945586444488388</v>
      </c>
      <c r="N6" s="709">
        <v>59044</v>
      </c>
      <c r="O6" s="708">
        <f t="shared" ref="O6:O37" si="6">IFERROR(N6/N$5*100,"-")</f>
        <v>30.715448761633262</v>
      </c>
      <c r="P6" s="709">
        <v>52694</v>
      </c>
      <c r="Q6" s="708">
        <f t="shared" ref="Q6:Q37" si="7">IFERROR(P6/P$5*100,"-")</f>
        <v>28.821624696435993</v>
      </c>
      <c r="R6" s="709">
        <v>50438</v>
      </c>
      <c r="S6" s="708">
        <f t="shared" ref="S6:S37" si="8">IFERROR(R6/R$5*100,"-")</f>
        <v>28.405852603597616</v>
      </c>
      <c r="T6" s="709">
        <v>38861</v>
      </c>
      <c r="U6" s="708">
        <f t="shared" ref="U6:U37" si="9">IFERROR(T6/T$5*100,"-")</f>
        <v>27.929222874637954</v>
      </c>
    </row>
    <row r="7" spans="1:21" ht="20.100000000000001" customHeight="1">
      <c r="A7" s="692" t="s">
        <v>342</v>
      </c>
      <c r="B7" s="707">
        <v>20468</v>
      </c>
      <c r="C7" s="708">
        <f t="shared" si="0"/>
        <v>11.798342191120692</v>
      </c>
      <c r="D7" s="707">
        <v>19462</v>
      </c>
      <c r="E7" s="708">
        <f t="shared" si="1"/>
        <v>11.566279380738715</v>
      </c>
      <c r="F7" s="707">
        <v>19930</v>
      </c>
      <c r="G7" s="708">
        <f t="shared" si="2"/>
        <v>10.589460484787946</v>
      </c>
      <c r="H7" s="707">
        <v>20213</v>
      </c>
      <c r="I7" s="708">
        <f t="shared" si="3"/>
        <v>10.943573973210901</v>
      </c>
      <c r="J7" s="709">
        <v>18900</v>
      </c>
      <c r="K7" s="708">
        <f t="shared" si="4"/>
        <v>10.457472943363655</v>
      </c>
      <c r="L7" s="709">
        <v>21764</v>
      </c>
      <c r="M7" s="708">
        <f t="shared" si="5"/>
        <v>11.326096233308007</v>
      </c>
      <c r="N7" s="709">
        <v>21724</v>
      </c>
      <c r="O7" s="708">
        <f t="shared" si="6"/>
        <v>11.30110441192536</v>
      </c>
      <c r="P7" s="709">
        <v>21409</v>
      </c>
      <c r="Q7" s="708">
        <f t="shared" si="7"/>
        <v>11.709913142407071</v>
      </c>
      <c r="R7" s="709">
        <v>21853</v>
      </c>
      <c r="S7" s="708">
        <f t="shared" si="8"/>
        <v>12.307250425203591</v>
      </c>
      <c r="T7" s="709">
        <v>20897</v>
      </c>
      <c r="U7" s="708">
        <f t="shared" si="9"/>
        <v>15.018578276712113</v>
      </c>
    </row>
    <row r="8" spans="1:21" ht="20.100000000000001" customHeight="1">
      <c r="A8" s="692" t="s">
        <v>329</v>
      </c>
      <c r="B8" s="707">
        <v>8985</v>
      </c>
      <c r="C8" s="708">
        <f t="shared" si="0"/>
        <v>5.1792116761393112</v>
      </c>
      <c r="D8" s="707">
        <v>7993</v>
      </c>
      <c r="E8" s="708">
        <f t="shared" si="1"/>
        <v>4.7502451490208895</v>
      </c>
      <c r="F8" s="707">
        <v>7520</v>
      </c>
      <c r="G8" s="708">
        <f t="shared" si="2"/>
        <v>3.9956218186455268</v>
      </c>
      <c r="H8" s="707">
        <v>7712</v>
      </c>
      <c r="I8" s="708">
        <f t="shared" si="3"/>
        <v>4.1753743868501694</v>
      </c>
      <c r="J8" s="709">
        <v>8277</v>
      </c>
      <c r="K8" s="708">
        <f t="shared" si="4"/>
        <v>4.5797091826571945</v>
      </c>
      <c r="L8" s="709">
        <v>12313</v>
      </c>
      <c r="M8" s="708">
        <f t="shared" si="5"/>
        <v>6.4077477908804221</v>
      </c>
      <c r="N8" s="709">
        <v>14113</v>
      </c>
      <c r="O8" s="708">
        <f t="shared" si="6"/>
        <v>7.3417642499310727</v>
      </c>
      <c r="P8" s="709">
        <v>13426</v>
      </c>
      <c r="Q8" s="708">
        <f t="shared" si="7"/>
        <v>7.3435141225632838</v>
      </c>
      <c r="R8" s="709">
        <v>15816</v>
      </c>
      <c r="S8" s="708">
        <f t="shared" si="8"/>
        <v>8.907311249028508</v>
      </c>
      <c r="T8" s="709">
        <v>14073</v>
      </c>
      <c r="U8" s="708">
        <f t="shared" si="9"/>
        <v>10.114200702884125</v>
      </c>
    </row>
    <row r="9" spans="1:21" ht="20.100000000000001" customHeight="1">
      <c r="A9" s="692" t="s">
        <v>340</v>
      </c>
      <c r="B9" s="707">
        <v>36410</v>
      </c>
      <c r="C9" s="708">
        <f t="shared" si="0"/>
        <v>20.987768183442661</v>
      </c>
      <c r="D9" s="707">
        <v>36096</v>
      </c>
      <c r="E9" s="708">
        <f t="shared" si="1"/>
        <v>21.451876504323536</v>
      </c>
      <c r="F9" s="707">
        <v>34672</v>
      </c>
      <c r="G9" s="708">
        <f t="shared" si="2"/>
        <v>18.422366980861398</v>
      </c>
      <c r="H9" s="707">
        <v>35960</v>
      </c>
      <c r="I9" s="708">
        <f t="shared" si="3"/>
        <v>19.469199034119825</v>
      </c>
      <c r="J9" s="709">
        <v>40625</v>
      </c>
      <c r="K9" s="708">
        <f t="shared" si="4"/>
        <v>22.478033773764469</v>
      </c>
      <c r="L9" s="709">
        <v>43281</v>
      </c>
      <c r="M9" s="708">
        <f t="shared" si="5"/>
        <v>22.52365241103675</v>
      </c>
      <c r="N9" s="709">
        <v>44541</v>
      </c>
      <c r="O9" s="708">
        <f t="shared" si="6"/>
        <v>23.170801491970515</v>
      </c>
      <c r="P9" s="709">
        <v>42218</v>
      </c>
      <c r="Q9" s="708">
        <f t="shared" si="7"/>
        <v>23.091648981556435</v>
      </c>
      <c r="R9" s="709">
        <v>33031</v>
      </c>
      <c r="S9" s="708">
        <f t="shared" si="8"/>
        <v>18.60251630416418</v>
      </c>
      <c r="T9" s="709">
        <v>12914</v>
      </c>
      <c r="U9" s="708">
        <f t="shared" si="9"/>
        <v>9.2812327063913589</v>
      </c>
    </row>
    <row r="10" spans="1:21" s="805" customFormat="1" ht="20.100000000000001" customHeight="1">
      <c r="A10" s="734" t="s">
        <v>396</v>
      </c>
      <c r="B10" s="802">
        <v>7916</v>
      </c>
      <c r="C10" s="803">
        <f t="shared" si="0"/>
        <v>4.5630094188446062</v>
      </c>
      <c r="D10" s="802">
        <v>8224</v>
      </c>
      <c r="E10" s="803">
        <f t="shared" si="1"/>
        <v>4.8875286007191034</v>
      </c>
      <c r="F10" s="802">
        <v>8500</v>
      </c>
      <c r="G10" s="803">
        <f t="shared" si="2"/>
        <v>4.5163278535222044</v>
      </c>
      <c r="H10" s="802">
        <v>8878</v>
      </c>
      <c r="I10" s="803">
        <f t="shared" si="3"/>
        <v>4.8066615412935425</v>
      </c>
      <c r="J10" s="804">
        <v>9545</v>
      </c>
      <c r="K10" s="803">
        <f t="shared" si="4"/>
        <v>5.2813004891220148</v>
      </c>
      <c r="L10" s="804">
        <v>10541</v>
      </c>
      <c r="M10" s="803">
        <f t="shared" si="5"/>
        <v>5.4855899832429564</v>
      </c>
      <c r="N10" s="804">
        <v>11060</v>
      </c>
      <c r="O10" s="803">
        <f t="shared" si="6"/>
        <v>5.753554354441837</v>
      </c>
      <c r="P10" s="804">
        <v>11961</v>
      </c>
      <c r="Q10" s="803">
        <f t="shared" si="7"/>
        <v>6.5422145404423828</v>
      </c>
      <c r="R10" s="804">
        <v>13132</v>
      </c>
      <c r="S10" s="803">
        <f t="shared" si="8"/>
        <v>7.395726563115983</v>
      </c>
      <c r="T10" s="804">
        <v>12043</v>
      </c>
      <c r="U10" s="803">
        <f t="shared" si="9"/>
        <v>8.6552489920296676</v>
      </c>
    </row>
    <row r="11" spans="1:21" ht="20.100000000000001" customHeight="1">
      <c r="A11" s="692" t="s">
        <v>398</v>
      </c>
      <c r="B11" s="707">
        <v>4128</v>
      </c>
      <c r="C11" s="708">
        <f t="shared" si="0"/>
        <v>2.3794975847638371</v>
      </c>
      <c r="D11" s="707">
        <v>4204</v>
      </c>
      <c r="E11" s="708">
        <f t="shared" si="1"/>
        <v>2.4984399607761567</v>
      </c>
      <c r="F11" s="707">
        <v>4042</v>
      </c>
      <c r="G11" s="708">
        <f t="shared" si="2"/>
        <v>2.1476467275219706</v>
      </c>
      <c r="H11" s="707">
        <v>3948</v>
      </c>
      <c r="I11" s="708">
        <f t="shared" si="3"/>
        <v>2.1374971575835668</v>
      </c>
      <c r="J11" s="709">
        <v>4189</v>
      </c>
      <c r="K11" s="708">
        <f t="shared" si="4"/>
        <v>2.3177965163889076</v>
      </c>
      <c r="L11" s="709">
        <v>4629</v>
      </c>
      <c r="M11" s="708">
        <f t="shared" si="5"/>
        <v>2.4089551306737165</v>
      </c>
      <c r="N11" s="709">
        <v>4540</v>
      </c>
      <c r="O11" s="708">
        <f t="shared" si="6"/>
        <v>2.3617664348251304</v>
      </c>
      <c r="P11" s="709">
        <v>4760</v>
      </c>
      <c r="Q11" s="708">
        <f t="shared" si="7"/>
        <v>2.6035399391778067</v>
      </c>
      <c r="R11" s="709">
        <v>5014</v>
      </c>
      <c r="S11" s="708">
        <f t="shared" si="8"/>
        <v>2.8238023901510458</v>
      </c>
      <c r="T11" s="709">
        <v>4410</v>
      </c>
      <c r="U11" s="708">
        <f t="shared" si="9"/>
        <v>3.1694468201320962</v>
      </c>
    </row>
    <row r="12" spans="1:21" ht="20.100000000000001" customHeight="1">
      <c r="A12" s="692" t="s">
        <v>990</v>
      </c>
      <c r="B12" s="707">
        <v>9753</v>
      </c>
      <c r="C12" s="708">
        <f t="shared" si="0"/>
        <v>5.6219089012116532</v>
      </c>
      <c r="D12" s="707">
        <v>9035</v>
      </c>
      <c r="E12" s="708">
        <f t="shared" si="1"/>
        <v>5.3695064333046094</v>
      </c>
      <c r="F12" s="707">
        <v>8836</v>
      </c>
      <c r="G12" s="708">
        <f t="shared" si="2"/>
        <v>4.6948556369084935</v>
      </c>
      <c r="H12" s="707">
        <v>8104</v>
      </c>
      <c r="I12" s="708">
        <f t="shared" si="3"/>
        <v>4.387608147177616</v>
      </c>
      <c r="J12" s="709">
        <v>8262</v>
      </c>
      <c r="K12" s="708">
        <f t="shared" si="4"/>
        <v>4.5714096009561116</v>
      </c>
      <c r="L12" s="709">
        <v>7279</v>
      </c>
      <c r="M12" s="708">
        <f t="shared" si="5"/>
        <v>3.7880286014633793</v>
      </c>
      <c r="N12" s="709">
        <v>5400</v>
      </c>
      <c r="O12" s="708">
        <f t="shared" si="6"/>
        <v>2.8091495039770273</v>
      </c>
      <c r="P12" s="709">
        <v>4823</v>
      </c>
      <c r="Q12" s="708">
        <f t="shared" si="7"/>
        <v>2.6379985560198658</v>
      </c>
      <c r="R12" s="709">
        <v>5971</v>
      </c>
      <c r="S12" s="708">
        <f t="shared" si="8"/>
        <v>3.3627690609477257</v>
      </c>
      <c r="T12" s="709">
        <v>4193</v>
      </c>
      <c r="U12" s="708">
        <f t="shared" si="9"/>
        <v>3.0134899131097233</v>
      </c>
    </row>
    <row r="13" spans="1:21" ht="20.100000000000001" customHeight="1">
      <c r="A13" s="692" t="s">
        <v>331</v>
      </c>
      <c r="B13" s="707">
        <v>4833</v>
      </c>
      <c r="C13" s="708">
        <f t="shared" si="0"/>
        <v>2.7858798030919636</v>
      </c>
      <c r="D13" s="707">
        <v>4467</v>
      </c>
      <c r="E13" s="708">
        <f t="shared" si="1"/>
        <v>2.6547410334888419</v>
      </c>
      <c r="F13" s="707">
        <v>4740</v>
      </c>
      <c r="G13" s="708">
        <f t="shared" si="2"/>
        <v>2.5185169441994408</v>
      </c>
      <c r="H13" s="707">
        <v>3813</v>
      </c>
      <c r="I13" s="708">
        <f t="shared" si="3"/>
        <v>2.0644064493075329</v>
      </c>
      <c r="J13" s="709">
        <v>3462</v>
      </c>
      <c r="K13" s="708">
        <f t="shared" si="4"/>
        <v>1.9155434566097869</v>
      </c>
      <c r="L13" s="709">
        <v>3562</v>
      </c>
      <c r="M13" s="708">
        <f t="shared" si="5"/>
        <v>1.8536829067746334</v>
      </c>
      <c r="N13" s="709">
        <v>3450</v>
      </c>
      <c r="O13" s="708">
        <f t="shared" si="6"/>
        <v>1.7947344053186562</v>
      </c>
      <c r="P13" s="709">
        <v>3245</v>
      </c>
      <c r="Q13" s="708">
        <f t="shared" si="7"/>
        <v>1.7748922484520968</v>
      </c>
      <c r="R13" s="709">
        <v>3165</v>
      </c>
      <c r="S13" s="708">
        <f t="shared" si="8"/>
        <v>1.7824759802209933</v>
      </c>
      <c r="T13" s="709">
        <v>2860</v>
      </c>
      <c r="U13" s="708">
        <f t="shared" si="9"/>
        <v>2.0554689128294319</v>
      </c>
    </row>
    <row r="14" spans="1:21" ht="20.100000000000001" customHeight="1">
      <c r="A14" s="692" t="s">
        <v>332</v>
      </c>
      <c r="B14" s="707">
        <v>2540</v>
      </c>
      <c r="C14" s="708">
        <f t="shared" si="0"/>
        <v>1.4641288433382138</v>
      </c>
      <c r="D14" s="707">
        <v>2705</v>
      </c>
      <c r="E14" s="708">
        <f t="shared" si="1"/>
        <v>1.6075832763795201</v>
      </c>
      <c r="F14" s="707">
        <v>2684</v>
      </c>
      <c r="G14" s="708">
        <f t="shared" si="2"/>
        <v>1.4260969363357172</v>
      </c>
      <c r="H14" s="707">
        <v>2202</v>
      </c>
      <c r="I14" s="708">
        <f t="shared" si="3"/>
        <v>1.1921906638801962</v>
      </c>
      <c r="J14" s="709">
        <v>2217</v>
      </c>
      <c r="K14" s="708">
        <f t="shared" si="4"/>
        <v>1.2266781754199589</v>
      </c>
      <c r="L14" s="709">
        <v>2511</v>
      </c>
      <c r="M14" s="708">
        <f t="shared" si="5"/>
        <v>1.3067371642086201</v>
      </c>
      <c r="N14" s="709">
        <v>2667</v>
      </c>
      <c r="O14" s="708">
        <f t="shared" si="6"/>
        <v>1.3874077272419874</v>
      </c>
      <c r="P14" s="709">
        <v>2639</v>
      </c>
      <c r="Q14" s="708">
        <f t="shared" si="7"/>
        <v>1.4434331721618132</v>
      </c>
      <c r="R14" s="709">
        <v>2809</v>
      </c>
      <c r="S14" s="708">
        <f t="shared" si="8"/>
        <v>1.5819826314188847</v>
      </c>
      <c r="T14" s="709">
        <v>2634</v>
      </c>
      <c r="U14" s="708">
        <f t="shared" si="9"/>
        <v>1.8930437469904631</v>
      </c>
    </row>
    <row r="15" spans="1:21" ht="20.100000000000001" customHeight="1">
      <c r="A15" s="692" t="s">
        <v>334</v>
      </c>
      <c r="B15" s="707">
        <v>7</v>
      </c>
      <c r="C15" s="708">
        <f t="shared" si="0"/>
        <v>4.0350007493572815E-3</v>
      </c>
      <c r="D15" s="707">
        <v>7</v>
      </c>
      <c r="E15" s="708">
        <f t="shared" si="1"/>
        <v>4.160104596915579E-3</v>
      </c>
      <c r="F15" s="707">
        <v>27</v>
      </c>
      <c r="G15" s="708">
        <f t="shared" si="2"/>
        <v>1.4345982593541121E-2</v>
      </c>
      <c r="H15" s="707">
        <v>7</v>
      </c>
      <c r="I15" s="708">
        <f t="shared" si="3"/>
        <v>3.7898885772758278E-3</v>
      </c>
      <c r="J15" s="709">
        <v>9</v>
      </c>
      <c r="K15" s="708">
        <f t="shared" si="4"/>
        <v>4.9797490206493593E-3</v>
      </c>
      <c r="L15" s="709">
        <v>3</v>
      </c>
      <c r="M15" s="708">
        <f t="shared" si="5"/>
        <v>1.5612152499505617E-3</v>
      </c>
      <c r="N15" s="709">
        <v>160</v>
      </c>
      <c r="O15" s="708">
        <f t="shared" si="6"/>
        <v>8.3234059377097103E-2</v>
      </c>
      <c r="P15" s="709">
        <v>281</v>
      </c>
      <c r="Q15" s="708">
        <f t="shared" si="7"/>
        <v>0.15369637035902597</v>
      </c>
      <c r="R15" s="709">
        <v>441</v>
      </c>
      <c r="S15" s="708">
        <f t="shared" si="8"/>
        <v>0.24836395174643225</v>
      </c>
      <c r="T15" s="709">
        <v>2573</v>
      </c>
      <c r="U15" s="708">
        <f t="shared" si="9"/>
        <v>1.8492033261224223</v>
      </c>
    </row>
    <row r="16" spans="1:21" s="805" customFormat="1" ht="16.5">
      <c r="A16" s="692" t="s">
        <v>871</v>
      </c>
      <c r="B16" s="707">
        <v>1112</v>
      </c>
      <c r="C16" s="708">
        <f t="shared" si="0"/>
        <v>0.64098869046932827</v>
      </c>
      <c r="D16" s="707">
        <v>1179</v>
      </c>
      <c r="E16" s="708">
        <f t="shared" si="1"/>
        <v>0.70068047425192403</v>
      </c>
      <c r="F16" s="707">
        <v>1145</v>
      </c>
      <c r="G16" s="708">
        <f t="shared" si="2"/>
        <v>0.60837592850387345</v>
      </c>
      <c r="H16" s="707">
        <v>1142</v>
      </c>
      <c r="I16" s="708">
        <f t="shared" si="3"/>
        <v>0.61829325074985653</v>
      </c>
      <c r="J16" s="709">
        <v>1194</v>
      </c>
      <c r="K16" s="708">
        <f t="shared" si="4"/>
        <v>0.66064670340614828</v>
      </c>
      <c r="L16" s="709">
        <v>1414</v>
      </c>
      <c r="M16" s="708">
        <f t="shared" si="5"/>
        <v>0.73585278781003127</v>
      </c>
      <c r="N16" s="709">
        <v>1734</v>
      </c>
      <c r="O16" s="708">
        <f t="shared" si="6"/>
        <v>0.90204911849928993</v>
      </c>
      <c r="P16" s="709">
        <v>1712</v>
      </c>
      <c r="Q16" s="708">
        <f t="shared" si="7"/>
        <v>0.93639923862865648</v>
      </c>
      <c r="R16" s="709">
        <v>1887</v>
      </c>
      <c r="S16" s="708">
        <f t="shared" si="8"/>
        <v>1.0627273853639854</v>
      </c>
      <c r="T16" s="709">
        <v>1839</v>
      </c>
      <c r="U16" s="708">
        <f t="shared" si="9"/>
        <v>1.3216808848578061</v>
      </c>
    </row>
    <row r="17" spans="1:21" ht="20.100000000000001" customHeight="1">
      <c r="A17" s="806" t="s">
        <v>1083</v>
      </c>
      <c r="B17" s="802">
        <v>3765</v>
      </c>
      <c r="C17" s="803">
        <f t="shared" si="0"/>
        <v>2.1702539744757381</v>
      </c>
      <c r="D17" s="802">
        <v>3630</v>
      </c>
      <c r="E17" s="803">
        <f t="shared" si="1"/>
        <v>2.1573113838290792</v>
      </c>
      <c r="F17" s="802">
        <v>3583</v>
      </c>
      <c r="G17" s="803">
        <f t="shared" si="2"/>
        <v>1.9037650234317713</v>
      </c>
      <c r="H17" s="802">
        <v>3152</v>
      </c>
      <c r="I17" s="803">
        <f t="shared" si="3"/>
        <v>1.7065326850819158</v>
      </c>
      <c r="J17" s="804">
        <v>2728</v>
      </c>
      <c r="K17" s="803">
        <f t="shared" si="4"/>
        <v>1.5094172587034946</v>
      </c>
      <c r="L17" s="804">
        <v>2427</v>
      </c>
      <c r="M17" s="803">
        <f t="shared" si="5"/>
        <v>1.2630231372100043</v>
      </c>
      <c r="N17" s="804">
        <v>2354</v>
      </c>
      <c r="O17" s="803">
        <f t="shared" si="6"/>
        <v>1.2245810985855412</v>
      </c>
      <c r="P17" s="804">
        <v>1988</v>
      </c>
      <c r="Q17" s="803">
        <f t="shared" si="7"/>
        <v>1.0873607981272015</v>
      </c>
      <c r="R17" s="804">
        <v>1903</v>
      </c>
      <c r="S17" s="803">
        <f t="shared" si="8"/>
        <v>1.0717383223887993</v>
      </c>
      <c r="T17" s="804">
        <v>1804</v>
      </c>
      <c r="U17" s="803">
        <f t="shared" si="9"/>
        <v>1.2965265450154879</v>
      </c>
    </row>
    <row r="18" spans="1:21" ht="20.100000000000001" customHeight="1">
      <c r="A18" s="692" t="s">
        <v>872</v>
      </c>
      <c r="B18" s="707">
        <v>862</v>
      </c>
      <c r="C18" s="708">
        <f t="shared" si="0"/>
        <v>0.49688152084942527</v>
      </c>
      <c r="D18" s="707">
        <v>849</v>
      </c>
      <c r="E18" s="708">
        <f t="shared" si="1"/>
        <v>0.50456125754018954</v>
      </c>
      <c r="F18" s="707">
        <v>927</v>
      </c>
      <c r="G18" s="708">
        <f t="shared" si="2"/>
        <v>0.49254540237824507</v>
      </c>
      <c r="H18" s="707">
        <v>991</v>
      </c>
      <c r="I18" s="708">
        <f t="shared" si="3"/>
        <v>0.53653994001147798</v>
      </c>
      <c r="J18" s="709">
        <v>1061</v>
      </c>
      <c r="K18" s="708">
        <f t="shared" si="4"/>
        <v>0.58705707898988557</v>
      </c>
      <c r="L18" s="709">
        <v>1362</v>
      </c>
      <c r="M18" s="708">
        <f t="shared" si="5"/>
        <v>0.70879172347755492</v>
      </c>
      <c r="N18" s="709">
        <v>1587</v>
      </c>
      <c r="O18" s="708">
        <f t="shared" si="6"/>
        <v>0.82557782644658195</v>
      </c>
      <c r="P18" s="709">
        <v>1762</v>
      </c>
      <c r="Q18" s="708">
        <f t="shared" si="7"/>
        <v>0.96374734723346533</v>
      </c>
      <c r="R18" s="709">
        <v>1942</v>
      </c>
      <c r="S18" s="708">
        <f t="shared" si="8"/>
        <v>1.0937024813867833</v>
      </c>
      <c r="T18" s="709">
        <v>1774</v>
      </c>
      <c r="U18" s="708">
        <f t="shared" si="9"/>
        <v>1.2749656822935007</v>
      </c>
    </row>
    <row r="19" spans="1:21" ht="20.100000000000001" customHeight="1">
      <c r="A19" s="703" t="s">
        <v>873</v>
      </c>
      <c r="B19" s="707">
        <v>1627</v>
      </c>
      <c r="C19" s="708">
        <f t="shared" si="0"/>
        <v>0.93784945988632828</v>
      </c>
      <c r="D19" s="707">
        <v>1563</v>
      </c>
      <c r="E19" s="708">
        <f t="shared" si="1"/>
        <v>0.92889192642557872</v>
      </c>
      <c r="F19" s="707">
        <v>1457</v>
      </c>
      <c r="G19" s="708">
        <f t="shared" si="2"/>
        <v>0.77415172736257076</v>
      </c>
      <c r="H19" s="707">
        <v>1570</v>
      </c>
      <c r="I19" s="708">
        <f t="shared" si="3"/>
        <v>0.8500178666175785</v>
      </c>
      <c r="J19" s="709">
        <v>1673</v>
      </c>
      <c r="K19" s="708">
        <f t="shared" si="4"/>
        <v>0.92568001239404196</v>
      </c>
      <c r="L19" s="709">
        <v>1847</v>
      </c>
      <c r="M19" s="708">
        <f t="shared" si="5"/>
        <v>0.96118818888622903</v>
      </c>
      <c r="N19" s="709">
        <v>1754</v>
      </c>
      <c r="O19" s="708">
        <f t="shared" si="6"/>
        <v>0.91245337592142706</v>
      </c>
      <c r="P19" s="709">
        <v>1778</v>
      </c>
      <c r="Q19" s="708">
        <f t="shared" si="7"/>
        <v>0.97249874198700426</v>
      </c>
      <c r="R19" s="709">
        <v>1710</v>
      </c>
      <c r="S19" s="708">
        <f t="shared" si="8"/>
        <v>0.96304389452698203</v>
      </c>
      <c r="T19" s="709">
        <v>1709</v>
      </c>
      <c r="U19" s="708">
        <f t="shared" si="9"/>
        <v>1.2282504797291955</v>
      </c>
    </row>
    <row r="20" spans="1:21" ht="20.100000000000001" customHeight="1">
      <c r="A20" s="692" t="s">
        <v>811</v>
      </c>
      <c r="B20" s="707">
        <v>1365</v>
      </c>
      <c r="C20" s="708">
        <f t="shared" si="0"/>
        <v>0.78682514612467003</v>
      </c>
      <c r="D20" s="707">
        <v>1358</v>
      </c>
      <c r="E20" s="708">
        <f t="shared" si="1"/>
        <v>0.80706029180162253</v>
      </c>
      <c r="F20" s="707">
        <v>1252</v>
      </c>
      <c r="G20" s="708">
        <f t="shared" si="2"/>
        <v>0.66522852618938821</v>
      </c>
      <c r="H20" s="707">
        <v>1282</v>
      </c>
      <c r="I20" s="708">
        <f t="shared" si="3"/>
        <v>0.69409102229537312</v>
      </c>
      <c r="J20" s="709">
        <v>1496</v>
      </c>
      <c r="K20" s="708">
        <f t="shared" si="4"/>
        <v>0.82774494832127121</v>
      </c>
      <c r="L20" s="709">
        <v>1856</v>
      </c>
      <c r="M20" s="708">
        <f t="shared" si="5"/>
        <v>0.96587183463608062</v>
      </c>
      <c r="N20" s="709">
        <v>1894</v>
      </c>
      <c r="O20" s="708">
        <f t="shared" si="6"/>
        <v>0.98528317787638708</v>
      </c>
      <c r="P20" s="709">
        <v>1824</v>
      </c>
      <c r="Q20" s="708">
        <f t="shared" si="7"/>
        <v>0.99765900190342838</v>
      </c>
      <c r="R20" s="709">
        <v>1851</v>
      </c>
      <c r="S20" s="708">
        <f t="shared" si="8"/>
        <v>1.0424527770581544</v>
      </c>
      <c r="T20" s="709">
        <v>1580</v>
      </c>
      <c r="U20" s="708">
        <f t="shared" si="9"/>
        <v>1.1355387700246513</v>
      </c>
    </row>
    <row r="21" spans="1:21" ht="20.100000000000001" customHeight="1">
      <c r="A21" s="692" t="s">
        <v>397</v>
      </c>
      <c r="B21" s="707">
        <v>1485</v>
      </c>
      <c r="C21" s="708">
        <f t="shared" si="0"/>
        <v>0.85599658754222341</v>
      </c>
      <c r="D21" s="707">
        <v>1265</v>
      </c>
      <c r="E21" s="708">
        <f t="shared" si="1"/>
        <v>0.75179033072831547</v>
      </c>
      <c r="F21" s="707">
        <v>1221</v>
      </c>
      <c r="G21" s="708">
        <f t="shared" si="2"/>
        <v>0.64875721284124843</v>
      </c>
      <c r="H21" s="707">
        <v>1207</v>
      </c>
      <c r="I21" s="708">
        <f t="shared" si="3"/>
        <v>0.65348507325313199</v>
      </c>
      <c r="J21" s="709">
        <v>1243</v>
      </c>
      <c r="K21" s="708">
        <f t="shared" si="4"/>
        <v>0.68775867029635041</v>
      </c>
      <c r="L21" s="709">
        <v>1444</v>
      </c>
      <c r="M21" s="708">
        <f t="shared" si="5"/>
        <v>0.75146494030953692</v>
      </c>
      <c r="N21" s="709">
        <v>1708</v>
      </c>
      <c r="O21" s="708">
        <f t="shared" si="6"/>
        <v>0.88852358385051156</v>
      </c>
      <c r="P21" s="709">
        <v>1502</v>
      </c>
      <c r="Q21" s="708">
        <f t="shared" si="7"/>
        <v>0.82153718248845897</v>
      </c>
      <c r="R21" s="709">
        <v>1486</v>
      </c>
      <c r="S21" s="708">
        <f t="shared" si="8"/>
        <v>0.83689077617958796</v>
      </c>
      <c r="T21" s="709">
        <v>1208</v>
      </c>
      <c r="U21" s="708">
        <f t="shared" si="9"/>
        <v>0.86818407227201178</v>
      </c>
    </row>
    <row r="22" spans="1:21" ht="20.100000000000001" customHeight="1">
      <c r="A22" s="734" t="s">
        <v>880</v>
      </c>
      <c r="B22" s="707">
        <v>1523</v>
      </c>
      <c r="C22" s="708">
        <f t="shared" si="0"/>
        <v>0.87790087732444877</v>
      </c>
      <c r="D22" s="707">
        <v>1405</v>
      </c>
      <c r="E22" s="708">
        <f t="shared" si="1"/>
        <v>0.8349924226666271</v>
      </c>
      <c r="F22" s="707">
        <v>1345</v>
      </c>
      <c r="G22" s="708">
        <f t="shared" si="2"/>
        <v>0.71464246623380756</v>
      </c>
      <c r="H22" s="707">
        <v>1363</v>
      </c>
      <c r="I22" s="708">
        <f t="shared" si="3"/>
        <v>0.73794544726099331</v>
      </c>
      <c r="J22" s="709">
        <v>1344</v>
      </c>
      <c r="K22" s="708">
        <f t="shared" si="4"/>
        <v>0.74364252041697099</v>
      </c>
      <c r="L22" s="709">
        <v>1377</v>
      </c>
      <c r="M22" s="708">
        <f t="shared" si="5"/>
        <v>0.71659779972730775</v>
      </c>
      <c r="N22" s="709">
        <v>1346</v>
      </c>
      <c r="O22" s="708">
        <f t="shared" si="6"/>
        <v>0.70020652450982945</v>
      </c>
      <c r="P22" s="709">
        <v>1373</v>
      </c>
      <c r="Q22" s="708">
        <f t="shared" si="7"/>
        <v>0.75097906228805211</v>
      </c>
      <c r="R22" s="709">
        <v>1404</v>
      </c>
      <c r="S22" s="708">
        <f t="shared" si="8"/>
        <v>0.79070972392741679</v>
      </c>
      <c r="T22" s="709">
        <v>1197</v>
      </c>
      <c r="U22" s="708">
        <f t="shared" si="9"/>
        <v>0.86027842260728327</v>
      </c>
    </row>
    <row r="23" spans="1:21" ht="20.100000000000001" customHeight="1">
      <c r="A23" s="692" t="s">
        <v>344</v>
      </c>
      <c r="B23" s="707">
        <v>962</v>
      </c>
      <c r="C23" s="708">
        <f t="shared" si="0"/>
        <v>0.55452438869738652</v>
      </c>
      <c r="D23" s="707">
        <v>926</v>
      </c>
      <c r="E23" s="708">
        <f t="shared" si="1"/>
        <v>0.55032240810626099</v>
      </c>
      <c r="F23" s="707">
        <v>1068</v>
      </c>
      <c r="G23" s="708">
        <f t="shared" si="2"/>
        <v>0.56746331147784868</v>
      </c>
      <c r="H23" s="707">
        <v>1096</v>
      </c>
      <c r="I23" s="708">
        <f t="shared" si="3"/>
        <v>0.59338826867061534</v>
      </c>
      <c r="J23" s="709">
        <v>1062</v>
      </c>
      <c r="K23" s="708">
        <f t="shared" si="4"/>
        <v>0.58761038443662439</v>
      </c>
      <c r="L23" s="709">
        <v>1100</v>
      </c>
      <c r="M23" s="708">
        <f t="shared" si="5"/>
        <v>0.57244559164853925</v>
      </c>
      <c r="N23" s="709">
        <v>1344</v>
      </c>
      <c r="O23" s="708">
        <f t="shared" si="6"/>
        <v>0.69916609876761571</v>
      </c>
      <c r="P23" s="709">
        <v>1194</v>
      </c>
      <c r="Q23" s="708">
        <f t="shared" si="7"/>
        <v>0.65307283348283629</v>
      </c>
      <c r="R23" s="709">
        <v>1163</v>
      </c>
      <c r="S23" s="708">
        <f t="shared" si="8"/>
        <v>0.65498248499115808</v>
      </c>
      <c r="T23" s="709">
        <v>1113</v>
      </c>
      <c r="U23" s="708">
        <f t="shared" si="9"/>
        <v>0.79990800698571951</v>
      </c>
    </row>
    <row r="24" spans="1:21" ht="20.100000000000001" customHeight="1">
      <c r="A24" s="692" t="s">
        <v>1084</v>
      </c>
      <c r="B24" s="707">
        <v>1523</v>
      </c>
      <c r="C24" s="708">
        <f t="shared" si="0"/>
        <v>0.87790087732444877</v>
      </c>
      <c r="D24" s="707">
        <v>1328</v>
      </c>
      <c r="E24" s="708">
        <f t="shared" si="1"/>
        <v>0.78923127210055555</v>
      </c>
      <c r="F24" s="707">
        <v>1286</v>
      </c>
      <c r="G24" s="708">
        <f t="shared" si="2"/>
        <v>0.68329383760347706</v>
      </c>
      <c r="H24" s="707">
        <v>1112</v>
      </c>
      <c r="I24" s="708">
        <f t="shared" si="3"/>
        <v>0.60205087113296007</v>
      </c>
      <c r="J24" s="709">
        <v>925</v>
      </c>
      <c r="K24" s="708">
        <f t="shared" si="4"/>
        <v>0.5118075382334063</v>
      </c>
      <c r="L24" s="709">
        <v>934</v>
      </c>
      <c r="M24" s="708">
        <f t="shared" si="5"/>
        <v>0.48605834781794155</v>
      </c>
      <c r="N24" s="709">
        <v>781</v>
      </c>
      <c r="O24" s="708">
        <f t="shared" si="6"/>
        <v>0.40628625233445531</v>
      </c>
      <c r="P24" s="709">
        <v>724</v>
      </c>
      <c r="Q24" s="708">
        <f t="shared" si="7"/>
        <v>0.39600061259763275</v>
      </c>
      <c r="R24" s="709">
        <v>1088</v>
      </c>
      <c r="S24" s="708">
        <f t="shared" si="8"/>
        <v>0.61274371768734304</v>
      </c>
      <c r="T24" s="709">
        <v>958</v>
      </c>
      <c r="U24" s="708">
        <f t="shared" si="9"/>
        <v>0.68851021625545317</v>
      </c>
    </row>
    <row r="25" spans="1:21" ht="20.100000000000001" customHeight="1">
      <c r="A25" s="692" t="s">
        <v>779</v>
      </c>
      <c r="B25" s="707">
        <v>32</v>
      </c>
      <c r="C25" s="708">
        <f t="shared" si="0"/>
        <v>1.8445717711347575E-2</v>
      </c>
      <c r="D25" s="707">
        <v>27</v>
      </c>
      <c r="E25" s="708">
        <f t="shared" si="1"/>
        <v>1.6046117730960093E-2</v>
      </c>
      <c r="F25" s="707">
        <v>42</v>
      </c>
      <c r="G25" s="708">
        <f t="shared" si="2"/>
        <v>2.2315972923286187E-2</v>
      </c>
      <c r="H25" s="707">
        <v>48</v>
      </c>
      <c r="I25" s="708">
        <f t="shared" si="3"/>
        <v>2.5987807387034254E-2</v>
      </c>
      <c r="J25" s="709">
        <v>53</v>
      </c>
      <c r="K25" s="708">
        <f t="shared" si="4"/>
        <v>2.9325188677157339E-2</v>
      </c>
      <c r="L25" s="709">
        <v>51</v>
      </c>
      <c r="M25" s="708">
        <f t="shared" si="5"/>
        <v>2.6540659249159541E-2</v>
      </c>
      <c r="N25" s="709">
        <v>49</v>
      </c>
      <c r="O25" s="708">
        <f t="shared" si="6"/>
        <v>2.5490430684235985E-2</v>
      </c>
      <c r="P25" s="709">
        <v>66</v>
      </c>
      <c r="Q25" s="708">
        <f t="shared" si="7"/>
        <v>3.6099503358347738E-2</v>
      </c>
      <c r="R25" s="709">
        <v>113</v>
      </c>
      <c r="S25" s="708">
        <f t="shared" si="8"/>
        <v>6.3639742737747945E-2</v>
      </c>
      <c r="T25" s="709">
        <v>641</v>
      </c>
      <c r="U25" s="708">
        <f t="shared" si="9"/>
        <v>0.46068376682645662</v>
      </c>
    </row>
    <row r="26" spans="1:21" ht="20.100000000000001" customHeight="1">
      <c r="A26" s="692" t="s">
        <v>346</v>
      </c>
      <c r="B26" s="707">
        <v>326</v>
      </c>
      <c r="C26" s="708">
        <f t="shared" si="0"/>
        <v>0.18791574918435341</v>
      </c>
      <c r="D26" s="707">
        <v>257</v>
      </c>
      <c r="E26" s="708">
        <f t="shared" si="1"/>
        <v>0.15273526877247198</v>
      </c>
      <c r="F26" s="707">
        <v>345</v>
      </c>
      <c r="G26" s="708">
        <f t="shared" si="2"/>
        <v>0.18330977758413652</v>
      </c>
      <c r="H26" s="707">
        <v>277</v>
      </c>
      <c r="I26" s="708">
        <f t="shared" si="3"/>
        <v>0.14997130512934348</v>
      </c>
      <c r="J26" s="709">
        <v>314</v>
      </c>
      <c r="K26" s="708">
        <f t="shared" si="4"/>
        <v>0.17373791027598876</v>
      </c>
      <c r="L26" s="709">
        <v>376</v>
      </c>
      <c r="M26" s="708">
        <f t="shared" si="5"/>
        <v>0.19567231132713706</v>
      </c>
      <c r="N26" s="709">
        <v>390</v>
      </c>
      <c r="O26" s="708">
        <f t="shared" si="6"/>
        <v>0.20288301973167422</v>
      </c>
      <c r="P26" s="709">
        <v>462</v>
      </c>
      <c r="Q26" s="708">
        <f t="shared" si="7"/>
        <v>0.25269652350843419</v>
      </c>
      <c r="R26" s="709">
        <v>532</v>
      </c>
      <c r="S26" s="708">
        <f t="shared" si="8"/>
        <v>0.29961365607506113</v>
      </c>
      <c r="T26" s="709">
        <v>631</v>
      </c>
      <c r="U26" s="708">
        <f t="shared" si="9"/>
        <v>0.45349681258579422</v>
      </c>
    </row>
    <row r="27" spans="1:21" ht="20.100000000000001" customHeight="1">
      <c r="A27" s="734" t="s">
        <v>400</v>
      </c>
      <c r="B27" s="802">
        <v>860</v>
      </c>
      <c r="C27" s="803">
        <f t="shared" si="0"/>
        <v>0.49572866349246608</v>
      </c>
      <c r="D27" s="802">
        <v>843</v>
      </c>
      <c r="E27" s="803">
        <f t="shared" si="1"/>
        <v>0.50099545359997621</v>
      </c>
      <c r="F27" s="802">
        <v>675</v>
      </c>
      <c r="G27" s="803">
        <f t="shared" si="2"/>
        <v>0.358649564838528</v>
      </c>
      <c r="H27" s="802">
        <v>595</v>
      </c>
      <c r="I27" s="803">
        <f t="shared" si="3"/>
        <v>0.32214052906844542</v>
      </c>
      <c r="J27" s="804">
        <v>479</v>
      </c>
      <c r="K27" s="803">
        <f t="shared" si="4"/>
        <v>0.26503330898789368</v>
      </c>
      <c r="L27" s="804">
        <v>498</v>
      </c>
      <c r="M27" s="803">
        <f t="shared" si="5"/>
        <v>0.25916173149179322</v>
      </c>
      <c r="N27" s="804">
        <v>517</v>
      </c>
      <c r="O27" s="803">
        <f t="shared" si="6"/>
        <v>0.26895005436224506</v>
      </c>
      <c r="P27" s="804">
        <v>481</v>
      </c>
      <c r="Q27" s="803">
        <f t="shared" si="7"/>
        <v>0.26308880477826152</v>
      </c>
      <c r="R27" s="804">
        <v>577</v>
      </c>
      <c r="S27" s="803">
        <f t="shared" si="8"/>
        <v>0.32495691645735009</v>
      </c>
      <c r="T27" s="804">
        <v>499</v>
      </c>
      <c r="U27" s="803">
        <f t="shared" si="9"/>
        <v>0.35862901660905128</v>
      </c>
    </row>
    <row r="28" spans="1:21" ht="20.100000000000001" customHeight="1">
      <c r="A28" s="692" t="s">
        <v>881</v>
      </c>
      <c r="B28" s="707">
        <v>906</v>
      </c>
      <c r="C28" s="708">
        <f t="shared" si="0"/>
        <v>0.52224438270252815</v>
      </c>
      <c r="D28" s="707">
        <v>794</v>
      </c>
      <c r="E28" s="708">
        <f t="shared" si="1"/>
        <v>0.47187472142156717</v>
      </c>
      <c r="F28" s="707">
        <v>784</v>
      </c>
      <c r="G28" s="708">
        <f t="shared" si="2"/>
        <v>0.41656482790134219</v>
      </c>
      <c r="H28" s="707">
        <v>809</v>
      </c>
      <c r="I28" s="708">
        <f t="shared" si="3"/>
        <v>0.43800283700230647</v>
      </c>
      <c r="J28" s="709">
        <v>725</v>
      </c>
      <c r="K28" s="708">
        <f t="shared" si="4"/>
        <v>0.40114644888564288</v>
      </c>
      <c r="L28" s="709">
        <v>568</v>
      </c>
      <c r="M28" s="708">
        <f t="shared" si="5"/>
        <v>0.29559008732397296</v>
      </c>
      <c r="N28" s="709">
        <v>610</v>
      </c>
      <c r="O28" s="708">
        <f t="shared" si="6"/>
        <v>0.31732985137518271</v>
      </c>
      <c r="P28" s="709">
        <v>646</v>
      </c>
      <c r="Q28" s="708">
        <f t="shared" si="7"/>
        <v>0.35333756317413084</v>
      </c>
      <c r="R28" s="709">
        <v>664</v>
      </c>
      <c r="S28" s="708">
        <f t="shared" si="8"/>
        <v>0.37395388652977551</v>
      </c>
      <c r="T28" s="709">
        <v>489</v>
      </c>
      <c r="U28" s="708">
        <f t="shared" si="9"/>
        <v>0.35144206236838893</v>
      </c>
    </row>
    <row r="29" spans="1:21" ht="20.100000000000001" customHeight="1">
      <c r="A29" s="692" t="s">
        <v>1073</v>
      </c>
      <c r="B29" s="707">
        <v>1266</v>
      </c>
      <c r="C29" s="708">
        <f t="shared" si="0"/>
        <v>0.72975870695518841</v>
      </c>
      <c r="D29" s="707">
        <v>1045</v>
      </c>
      <c r="E29" s="708">
        <f t="shared" si="1"/>
        <v>0.62104418625382585</v>
      </c>
      <c r="F29" s="707">
        <v>924</v>
      </c>
      <c r="G29" s="708">
        <f t="shared" si="2"/>
        <v>0.49095140431229611</v>
      </c>
      <c r="H29" s="707">
        <v>818</v>
      </c>
      <c r="I29" s="708">
        <f t="shared" si="3"/>
        <v>0.44287555088737535</v>
      </c>
      <c r="J29" s="709">
        <v>716</v>
      </c>
      <c r="K29" s="708">
        <f t="shared" si="4"/>
        <v>0.39616669986499342</v>
      </c>
      <c r="L29" s="709">
        <v>743</v>
      </c>
      <c r="M29" s="708">
        <f t="shared" si="5"/>
        <v>0.38666097690442242</v>
      </c>
      <c r="N29" s="709">
        <v>647</v>
      </c>
      <c r="O29" s="708">
        <f t="shared" si="6"/>
        <v>0.33657772760613641</v>
      </c>
      <c r="P29" s="709">
        <v>493</v>
      </c>
      <c r="Q29" s="708">
        <f t="shared" si="7"/>
        <v>0.26965235084341571</v>
      </c>
      <c r="R29" s="709">
        <v>559</v>
      </c>
      <c r="S29" s="708">
        <f t="shared" si="8"/>
        <v>0.3148196123044345</v>
      </c>
      <c r="T29" s="709">
        <v>481</v>
      </c>
      <c r="U29" s="708">
        <f t="shared" si="9"/>
        <v>0.34569249897585902</v>
      </c>
    </row>
    <row r="30" spans="1:21" ht="20.100000000000001" customHeight="1">
      <c r="A30" s="692" t="s">
        <v>789</v>
      </c>
      <c r="B30" s="707">
        <v>198</v>
      </c>
      <c r="C30" s="708">
        <f t="shared" si="0"/>
        <v>0.11413287833896311</v>
      </c>
      <c r="D30" s="707">
        <v>190</v>
      </c>
      <c r="E30" s="708">
        <f t="shared" si="1"/>
        <v>0.11291712477342288</v>
      </c>
      <c r="F30" s="707">
        <v>224</v>
      </c>
      <c r="G30" s="708">
        <f t="shared" si="2"/>
        <v>0.11901852225752632</v>
      </c>
      <c r="H30" s="707">
        <v>211</v>
      </c>
      <c r="I30" s="708">
        <f t="shared" si="3"/>
        <v>0.11423806997217138</v>
      </c>
      <c r="J30" s="709">
        <v>239</v>
      </c>
      <c r="K30" s="708">
        <f t="shared" si="4"/>
        <v>0.13224000177057743</v>
      </c>
      <c r="L30" s="709">
        <v>187</v>
      </c>
      <c r="M30" s="708">
        <f t="shared" si="5"/>
        <v>9.7315750580251673E-2</v>
      </c>
      <c r="N30" s="709">
        <v>198</v>
      </c>
      <c r="O30" s="708">
        <f t="shared" si="6"/>
        <v>0.10300214847915767</v>
      </c>
      <c r="P30" s="709">
        <v>209</v>
      </c>
      <c r="Q30" s="708">
        <f t="shared" si="7"/>
        <v>0.11431509396810118</v>
      </c>
      <c r="R30" s="709">
        <v>343</v>
      </c>
      <c r="S30" s="708">
        <f t="shared" si="8"/>
        <v>0.19317196246944729</v>
      </c>
      <c r="T30" s="709">
        <v>420</v>
      </c>
      <c r="U30" s="708">
        <f t="shared" si="9"/>
        <v>0.30185207810781867</v>
      </c>
    </row>
    <row r="31" spans="1:21" ht="20.100000000000001" customHeight="1">
      <c r="A31" s="693" t="s">
        <v>333</v>
      </c>
      <c r="B31" s="707">
        <v>1425</v>
      </c>
      <c r="C31" s="708">
        <f t="shared" si="0"/>
        <v>0.82141086683344666</v>
      </c>
      <c r="D31" s="707">
        <v>1320</v>
      </c>
      <c r="E31" s="708">
        <f t="shared" si="1"/>
        <v>0.78447686684693796</v>
      </c>
      <c r="F31" s="707">
        <v>1178</v>
      </c>
      <c r="G31" s="708">
        <f t="shared" si="2"/>
        <v>0.6259099072293125</v>
      </c>
      <c r="H31" s="707">
        <v>901</v>
      </c>
      <c r="I31" s="708">
        <f t="shared" si="3"/>
        <v>0.48781280116078873</v>
      </c>
      <c r="J31" s="709">
        <v>797</v>
      </c>
      <c r="K31" s="708">
        <f t="shared" si="4"/>
        <v>0.44098444105083767</v>
      </c>
      <c r="L31" s="709">
        <v>672</v>
      </c>
      <c r="M31" s="708">
        <f t="shared" si="5"/>
        <v>0.34971221598892577</v>
      </c>
      <c r="N31" s="709">
        <v>511</v>
      </c>
      <c r="O31" s="708">
        <f t="shared" si="6"/>
        <v>0.26582877713560388</v>
      </c>
      <c r="P31" s="709">
        <v>446</v>
      </c>
      <c r="Q31" s="708">
        <f t="shared" si="7"/>
        <v>0.2439451287548953</v>
      </c>
      <c r="R31" s="709">
        <v>485</v>
      </c>
      <c r="S31" s="708">
        <f t="shared" si="8"/>
        <v>0.27314402856467035</v>
      </c>
      <c r="T31" s="709">
        <v>415</v>
      </c>
      <c r="U31" s="708">
        <f t="shared" si="9"/>
        <v>0.29825860098748752</v>
      </c>
    </row>
    <row r="32" spans="1:21" ht="20.100000000000001" customHeight="1">
      <c r="A32" s="692" t="s">
        <v>788</v>
      </c>
      <c r="B32" s="707">
        <v>164</v>
      </c>
      <c r="C32" s="708">
        <f t="shared" si="0"/>
        <v>9.4534303270656317E-2</v>
      </c>
      <c r="D32" s="707">
        <v>153</v>
      </c>
      <c r="E32" s="708">
        <f t="shared" si="1"/>
        <v>9.0928000475440529E-2</v>
      </c>
      <c r="F32" s="707">
        <v>130</v>
      </c>
      <c r="G32" s="708">
        <f t="shared" si="2"/>
        <v>6.9073249524457245E-2</v>
      </c>
      <c r="H32" s="707">
        <v>144</v>
      </c>
      <c r="I32" s="708">
        <f t="shared" si="3"/>
        <v>7.7963422161102747E-2</v>
      </c>
      <c r="J32" s="709">
        <v>181</v>
      </c>
      <c r="K32" s="708">
        <f t="shared" si="4"/>
        <v>0.100148285859726</v>
      </c>
      <c r="L32" s="709">
        <v>232</v>
      </c>
      <c r="M32" s="708">
        <f t="shared" si="5"/>
        <v>0.12073397932951008</v>
      </c>
      <c r="N32" s="709">
        <v>228</v>
      </c>
      <c r="O32" s="708">
        <f t="shared" si="6"/>
        <v>0.11860853461236338</v>
      </c>
      <c r="P32" s="709">
        <v>288</v>
      </c>
      <c r="Q32" s="708">
        <f t="shared" si="7"/>
        <v>0.15752510556369922</v>
      </c>
      <c r="R32" s="709">
        <v>374</v>
      </c>
      <c r="S32" s="708">
        <f t="shared" si="8"/>
        <v>0.21063065295502414</v>
      </c>
      <c r="T32" s="709">
        <v>409</v>
      </c>
      <c r="U32" s="708">
        <f t="shared" si="9"/>
        <v>0.2939464284430901</v>
      </c>
    </row>
    <row r="33" spans="1:21" ht="20.100000000000001" customHeight="1">
      <c r="A33" s="692" t="s">
        <v>988</v>
      </c>
      <c r="B33" s="707">
        <v>321</v>
      </c>
      <c r="C33" s="708">
        <f t="shared" si="0"/>
        <v>0.18503360579195535</v>
      </c>
      <c r="D33" s="707">
        <v>391</v>
      </c>
      <c r="E33" s="708">
        <f t="shared" si="1"/>
        <v>0.23237155677057025</v>
      </c>
      <c r="F33" s="707">
        <v>439</v>
      </c>
      <c r="G33" s="708">
        <f t="shared" si="2"/>
        <v>0.23325505031720561</v>
      </c>
      <c r="H33" s="707">
        <v>318</v>
      </c>
      <c r="I33" s="708">
        <f t="shared" si="3"/>
        <v>0.17216922393910192</v>
      </c>
      <c r="J33" s="709">
        <v>261</v>
      </c>
      <c r="K33" s="708">
        <f t="shared" si="4"/>
        <v>0.14441272159883142</v>
      </c>
      <c r="L33" s="709">
        <v>286</v>
      </c>
      <c r="M33" s="708">
        <f t="shared" si="5"/>
        <v>0.14883585382862019</v>
      </c>
      <c r="N33" s="709">
        <v>320</v>
      </c>
      <c r="O33" s="708">
        <f t="shared" si="6"/>
        <v>0.16646811875419421</v>
      </c>
      <c r="P33" s="709">
        <v>276</v>
      </c>
      <c r="Q33" s="708">
        <f t="shared" si="7"/>
        <v>0.15096155949854509</v>
      </c>
      <c r="R33" s="709">
        <v>359</v>
      </c>
      <c r="S33" s="708">
        <f t="shared" si="8"/>
        <v>0.20218289949426116</v>
      </c>
      <c r="T33" s="709">
        <v>378</v>
      </c>
      <c r="U33" s="708">
        <f t="shared" si="9"/>
        <v>0.27166687029703684</v>
      </c>
    </row>
    <row r="34" spans="1:21" ht="20.100000000000001" customHeight="1">
      <c r="A34" s="692" t="s">
        <v>328</v>
      </c>
      <c r="B34" s="707">
        <v>464</v>
      </c>
      <c r="C34" s="708">
        <f t="shared" si="0"/>
        <v>0.26746290681453982</v>
      </c>
      <c r="D34" s="707">
        <v>419</v>
      </c>
      <c r="E34" s="708">
        <f t="shared" si="1"/>
        <v>0.24901197515823253</v>
      </c>
      <c r="F34" s="707">
        <v>503</v>
      </c>
      <c r="G34" s="708">
        <f t="shared" si="2"/>
        <v>0.26726034239078461</v>
      </c>
      <c r="H34" s="707">
        <v>388</v>
      </c>
      <c r="I34" s="708">
        <f t="shared" si="3"/>
        <v>0.21006810971186018</v>
      </c>
      <c r="J34" s="709">
        <v>351</v>
      </c>
      <c r="K34" s="708">
        <f t="shared" si="4"/>
        <v>0.19421021180532502</v>
      </c>
      <c r="L34" s="709">
        <v>334</v>
      </c>
      <c r="M34" s="708">
        <f t="shared" si="5"/>
        <v>0.1738152978278292</v>
      </c>
      <c r="N34" s="709">
        <v>362</v>
      </c>
      <c r="O34" s="708">
        <f t="shared" si="6"/>
        <v>0.18831705934068221</v>
      </c>
      <c r="P34" s="709">
        <v>293</v>
      </c>
      <c r="Q34" s="708">
        <f t="shared" si="7"/>
        <v>0.16025991642418011</v>
      </c>
      <c r="R34" s="709">
        <v>307</v>
      </c>
      <c r="S34" s="708">
        <f t="shared" si="8"/>
        <v>0.17289735416361607</v>
      </c>
      <c r="T34" s="709">
        <v>352</v>
      </c>
      <c r="U34" s="708">
        <f t="shared" si="9"/>
        <v>0.25298078927131473</v>
      </c>
    </row>
    <row r="35" spans="1:21" ht="20.100000000000001" customHeight="1">
      <c r="A35" s="692" t="s">
        <v>341</v>
      </c>
      <c r="B35" s="707">
        <v>626</v>
      </c>
      <c r="C35" s="708">
        <f t="shared" si="0"/>
        <v>0.36084435272823695</v>
      </c>
      <c r="D35" s="707">
        <v>797</v>
      </c>
      <c r="E35" s="708">
        <f t="shared" si="1"/>
        <v>0.47365762339167383</v>
      </c>
      <c r="F35" s="707">
        <v>553</v>
      </c>
      <c r="G35" s="708">
        <f t="shared" si="2"/>
        <v>0.29382697682326814</v>
      </c>
      <c r="H35" s="707">
        <v>484</v>
      </c>
      <c r="I35" s="708">
        <f t="shared" si="3"/>
        <v>0.26204372448592866</v>
      </c>
      <c r="J35" s="709">
        <v>409</v>
      </c>
      <c r="K35" s="708">
        <f t="shared" si="4"/>
        <v>0.22630192771617644</v>
      </c>
      <c r="L35" s="709">
        <v>384</v>
      </c>
      <c r="M35" s="708">
        <f t="shared" si="5"/>
        <v>0.19983555199367189</v>
      </c>
      <c r="N35" s="709">
        <v>345</v>
      </c>
      <c r="O35" s="708">
        <f t="shared" si="6"/>
        <v>0.17947344053186565</v>
      </c>
      <c r="P35" s="709">
        <v>313</v>
      </c>
      <c r="Q35" s="708">
        <f t="shared" si="7"/>
        <v>0.17119915986610368</v>
      </c>
      <c r="R35" s="709">
        <v>255</v>
      </c>
      <c r="S35" s="708">
        <f t="shared" si="8"/>
        <v>0.14361180883297103</v>
      </c>
      <c r="T35" s="709">
        <v>301</v>
      </c>
      <c r="U35" s="708">
        <f t="shared" si="9"/>
        <v>0.2163273226439367</v>
      </c>
    </row>
    <row r="36" spans="1:21" ht="20.100000000000001" customHeight="1">
      <c r="A36" s="692" t="s">
        <v>339</v>
      </c>
      <c r="B36" s="707">
        <v>453</v>
      </c>
      <c r="C36" s="708">
        <f t="shared" si="0"/>
        <v>0.26112219135126408</v>
      </c>
      <c r="D36" s="707">
        <v>353</v>
      </c>
      <c r="E36" s="708">
        <f t="shared" si="1"/>
        <v>0.20978813181588568</v>
      </c>
      <c r="F36" s="707">
        <v>342</v>
      </c>
      <c r="G36" s="708">
        <f t="shared" si="2"/>
        <v>0.18171577951818751</v>
      </c>
      <c r="H36" s="707">
        <v>373</v>
      </c>
      <c r="I36" s="708">
        <f t="shared" si="3"/>
        <v>0.20194691990341199</v>
      </c>
      <c r="J36" s="709">
        <v>377</v>
      </c>
      <c r="K36" s="708">
        <f t="shared" si="4"/>
        <v>0.20859615342053425</v>
      </c>
      <c r="L36" s="709">
        <v>342</v>
      </c>
      <c r="M36" s="708">
        <f t="shared" si="5"/>
        <v>0.17797853849436401</v>
      </c>
      <c r="N36" s="709">
        <v>395</v>
      </c>
      <c r="O36" s="708">
        <f t="shared" si="6"/>
        <v>0.20548408408720847</v>
      </c>
      <c r="P36" s="709">
        <v>329</v>
      </c>
      <c r="Q36" s="708">
        <f t="shared" si="7"/>
        <v>0.17995055461964249</v>
      </c>
      <c r="R36" s="709">
        <v>355</v>
      </c>
      <c r="S36" s="708">
        <f t="shared" si="8"/>
        <v>0.19993016523805768</v>
      </c>
      <c r="T36" s="709">
        <v>284</v>
      </c>
      <c r="U36" s="708">
        <f t="shared" si="9"/>
        <v>0.20410950043481074</v>
      </c>
    </row>
    <row r="37" spans="1:21" ht="20.100000000000001" customHeight="1">
      <c r="A37" s="692" t="s">
        <v>874</v>
      </c>
      <c r="B37" s="707">
        <v>31</v>
      </c>
      <c r="C37" s="708">
        <f t="shared" si="0"/>
        <v>1.7869289032867965E-2</v>
      </c>
      <c r="D37" s="707">
        <v>30</v>
      </c>
      <c r="E37" s="708">
        <f t="shared" si="1"/>
        <v>1.7829019701066772E-2</v>
      </c>
      <c r="F37" s="707">
        <v>10</v>
      </c>
      <c r="G37" s="708">
        <f t="shared" si="2"/>
        <v>5.3133268864967113E-3</v>
      </c>
      <c r="H37" s="707">
        <v>6</v>
      </c>
      <c r="I37" s="708">
        <f t="shared" si="3"/>
        <v>3.2484759233792817E-3</v>
      </c>
      <c r="J37" s="709">
        <v>7</v>
      </c>
      <c r="K37" s="708">
        <f t="shared" si="4"/>
        <v>3.873138127171724E-3</v>
      </c>
      <c r="L37" s="709">
        <v>6</v>
      </c>
      <c r="M37" s="708">
        <f t="shared" si="5"/>
        <v>3.1224304999011234E-3</v>
      </c>
      <c r="N37" s="709">
        <v>31</v>
      </c>
      <c r="O37" s="708">
        <f t="shared" si="6"/>
        <v>1.6126599004312563E-2</v>
      </c>
      <c r="P37" s="709">
        <v>47</v>
      </c>
      <c r="Q37" s="708">
        <f t="shared" si="7"/>
        <v>2.570722208852036E-2</v>
      </c>
      <c r="R37" s="709">
        <v>115</v>
      </c>
      <c r="S37" s="708">
        <f t="shared" si="8"/>
        <v>6.4766109865849672E-2</v>
      </c>
      <c r="T37" s="709">
        <v>284</v>
      </c>
      <c r="U37" s="708">
        <f t="shared" si="9"/>
        <v>0.20410950043481074</v>
      </c>
    </row>
    <row r="38" spans="1:21" ht="20.100000000000001" customHeight="1">
      <c r="A38" s="692" t="s">
        <v>869</v>
      </c>
      <c r="B38" s="707">
        <v>408</v>
      </c>
      <c r="C38" s="708">
        <f t="shared" ref="C38:C69" si="10">IFERROR(B38/B$5*100,"-")</f>
        <v>0.23518290081968157</v>
      </c>
      <c r="D38" s="707">
        <v>342</v>
      </c>
      <c r="E38" s="708">
        <f t="shared" ref="E38:E69" si="11">IFERROR(D38/D$5*100,"-")</f>
        <v>0.20325082459216118</v>
      </c>
      <c r="F38" s="707">
        <v>327</v>
      </c>
      <c r="G38" s="708">
        <f t="shared" ref="G38:G69" si="12">IFERROR(F38/F$5*100,"-")</f>
        <v>0.17374578918844247</v>
      </c>
      <c r="H38" s="707">
        <v>322</v>
      </c>
      <c r="I38" s="708">
        <f t="shared" ref="I38:I69" si="13">IFERROR(H38/H$5*100,"-")</f>
        <v>0.1743348745546881</v>
      </c>
      <c r="J38" s="709">
        <v>282</v>
      </c>
      <c r="K38" s="708">
        <f t="shared" ref="K38:K69" si="14">IFERROR(J38/J$5*100,"-")</f>
        <v>0.15603213598034657</v>
      </c>
      <c r="L38" s="709">
        <v>325</v>
      </c>
      <c r="M38" s="708">
        <f t="shared" ref="M38:M69" si="15">IFERROR(L38/L$5*100,"-")</f>
        <v>0.16913165207797751</v>
      </c>
      <c r="N38" s="709">
        <v>310</v>
      </c>
      <c r="O38" s="708">
        <f t="shared" ref="O38:O69" si="16">IFERROR(N38/N$5*100,"-")</f>
        <v>0.16126599004312564</v>
      </c>
      <c r="P38" s="709">
        <v>313</v>
      </c>
      <c r="Q38" s="708">
        <f t="shared" ref="Q38:Q69" si="17">IFERROR(P38/P$5*100,"-")</f>
        <v>0.17119915986610368</v>
      </c>
      <c r="R38" s="709">
        <v>298</v>
      </c>
      <c r="S38" s="708">
        <f t="shared" ref="S38:S69" si="18">IFERROR(R38/R$5*100,"-")</f>
        <v>0.1678287020871583</v>
      </c>
      <c r="T38" s="709">
        <v>271</v>
      </c>
      <c r="U38" s="708">
        <f t="shared" ref="U38:U69" si="19">IFERROR(T38/T$5*100,"-")</f>
        <v>0.19476645992194966</v>
      </c>
    </row>
    <row r="39" spans="1:21" ht="20.100000000000001" customHeight="1">
      <c r="A39" s="692" t="s">
        <v>399</v>
      </c>
      <c r="B39" s="707">
        <v>365</v>
      </c>
      <c r="C39" s="708">
        <f t="shared" si="10"/>
        <v>0.21039646764505829</v>
      </c>
      <c r="D39" s="707">
        <v>310</v>
      </c>
      <c r="E39" s="708">
        <f t="shared" si="11"/>
        <v>0.18423320357768996</v>
      </c>
      <c r="F39" s="707">
        <v>277</v>
      </c>
      <c r="G39" s="708">
        <f t="shared" si="12"/>
        <v>0.14717915475595889</v>
      </c>
      <c r="H39" s="707">
        <v>287</v>
      </c>
      <c r="I39" s="708">
        <f t="shared" si="13"/>
        <v>0.15538543166830895</v>
      </c>
      <c r="J39" s="709">
        <v>253</v>
      </c>
      <c r="K39" s="708">
        <f t="shared" si="14"/>
        <v>0.13998627802492086</v>
      </c>
      <c r="L39" s="709">
        <v>232</v>
      </c>
      <c r="M39" s="708">
        <f t="shared" si="15"/>
        <v>0.12073397932951008</v>
      </c>
      <c r="N39" s="709">
        <v>251</v>
      </c>
      <c r="O39" s="708">
        <f t="shared" si="16"/>
        <v>0.13057343064782109</v>
      </c>
      <c r="P39" s="709">
        <v>242</v>
      </c>
      <c r="Q39" s="708">
        <f t="shared" si="17"/>
        <v>0.13236484564727505</v>
      </c>
      <c r="R39" s="709">
        <v>318</v>
      </c>
      <c r="S39" s="708">
        <f t="shared" si="18"/>
        <v>0.17909237336817563</v>
      </c>
      <c r="T39" s="709">
        <v>257</v>
      </c>
      <c r="U39" s="708">
        <f t="shared" si="19"/>
        <v>0.18470472398502241</v>
      </c>
    </row>
    <row r="40" spans="1:21" ht="20.100000000000001" customHeight="1">
      <c r="A40" s="692" t="s">
        <v>1075</v>
      </c>
      <c r="B40" s="707">
        <v>1267</v>
      </c>
      <c r="C40" s="708">
        <f t="shared" si="10"/>
        <v>0.73033513563366803</v>
      </c>
      <c r="D40" s="707">
        <v>985</v>
      </c>
      <c r="E40" s="708">
        <f t="shared" si="11"/>
        <v>0.58538614685169221</v>
      </c>
      <c r="F40" s="707">
        <v>901</v>
      </c>
      <c r="G40" s="708">
        <f t="shared" si="12"/>
        <v>0.47873075247335362</v>
      </c>
      <c r="H40" s="707">
        <v>739</v>
      </c>
      <c r="I40" s="708">
        <f t="shared" si="13"/>
        <v>0.40010395122954817</v>
      </c>
      <c r="J40" s="709">
        <v>561</v>
      </c>
      <c r="K40" s="708">
        <f t="shared" si="14"/>
        <v>0.31040435562047675</v>
      </c>
      <c r="L40" s="709">
        <v>641</v>
      </c>
      <c r="M40" s="708">
        <f t="shared" si="15"/>
        <v>0.33357965840610332</v>
      </c>
      <c r="N40" s="709">
        <v>520</v>
      </c>
      <c r="O40" s="708">
        <f t="shared" si="16"/>
        <v>0.27051069297556557</v>
      </c>
      <c r="P40" s="709">
        <v>382</v>
      </c>
      <c r="Q40" s="708">
        <f t="shared" si="17"/>
        <v>0.20893954974073992</v>
      </c>
      <c r="R40" s="709">
        <v>270</v>
      </c>
      <c r="S40" s="708">
        <f t="shared" si="18"/>
        <v>0.15205956229373402</v>
      </c>
      <c r="T40" s="709">
        <v>217</v>
      </c>
      <c r="U40" s="708">
        <f t="shared" si="19"/>
        <v>0.15595690702237297</v>
      </c>
    </row>
    <row r="41" spans="1:21" ht="20.100000000000001" customHeight="1">
      <c r="A41" s="692" t="s">
        <v>777</v>
      </c>
      <c r="B41" s="707">
        <v>71</v>
      </c>
      <c r="C41" s="708">
        <f t="shared" si="10"/>
        <v>4.0926436172052431E-2</v>
      </c>
      <c r="D41" s="707">
        <v>66</v>
      </c>
      <c r="E41" s="708">
        <f t="shared" si="11"/>
        <v>3.9223843342346895E-2</v>
      </c>
      <c r="F41" s="707">
        <v>74</v>
      </c>
      <c r="G41" s="708">
        <f t="shared" si="12"/>
        <v>3.9318618960075657E-2</v>
      </c>
      <c r="H41" s="707">
        <v>114</v>
      </c>
      <c r="I41" s="708">
        <f t="shared" si="13"/>
        <v>6.1721042544206337E-2</v>
      </c>
      <c r="J41" s="709">
        <v>116</v>
      </c>
      <c r="K41" s="708">
        <f t="shared" si="14"/>
        <v>6.4183431821702858E-2</v>
      </c>
      <c r="L41" s="709">
        <v>151</v>
      </c>
      <c r="M41" s="708">
        <f t="shared" si="15"/>
        <v>7.8581167580844935E-2</v>
      </c>
      <c r="N41" s="709">
        <v>145</v>
      </c>
      <c r="O41" s="708">
        <f t="shared" si="16"/>
        <v>7.5430866310494255E-2</v>
      </c>
      <c r="P41" s="709">
        <v>167</v>
      </c>
      <c r="Q41" s="708">
        <f t="shared" si="17"/>
        <v>9.1342682740061687E-2</v>
      </c>
      <c r="R41" s="709">
        <v>213</v>
      </c>
      <c r="S41" s="708">
        <f t="shared" si="18"/>
        <v>0.11995809914283462</v>
      </c>
      <c r="T41" s="709">
        <v>216</v>
      </c>
      <c r="U41" s="708">
        <f t="shared" si="19"/>
        <v>0.15523821159830675</v>
      </c>
    </row>
    <row r="42" spans="1:21" ht="20.100000000000001" customHeight="1">
      <c r="A42" s="692" t="s">
        <v>868</v>
      </c>
      <c r="B42" s="707">
        <v>624</v>
      </c>
      <c r="C42" s="708">
        <f t="shared" si="10"/>
        <v>0.3596914953712777</v>
      </c>
      <c r="D42" s="707">
        <v>479</v>
      </c>
      <c r="E42" s="708">
        <f t="shared" si="11"/>
        <v>0.28467001456036606</v>
      </c>
      <c r="F42" s="707">
        <v>447</v>
      </c>
      <c r="G42" s="708">
        <f t="shared" si="12"/>
        <v>0.23750571182640298</v>
      </c>
      <c r="H42" s="707">
        <v>339</v>
      </c>
      <c r="I42" s="708">
        <f t="shared" si="13"/>
        <v>0.18353888967092941</v>
      </c>
      <c r="J42" s="709">
        <v>294</v>
      </c>
      <c r="K42" s="708">
        <f t="shared" si="14"/>
        <v>0.1626718013412124</v>
      </c>
      <c r="L42" s="709">
        <v>318</v>
      </c>
      <c r="M42" s="708">
        <f t="shared" si="15"/>
        <v>0.16548881649475952</v>
      </c>
      <c r="N42" s="709">
        <v>323</v>
      </c>
      <c r="O42" s="708">
        <f t="shared" si="16"/>
        <v>0.1680287573675148</v>
      </c>
      <c r="P42" s="709">
        <v>319</v>
      </c>
      <c r="Q42" s="708">
        <f t="shared" si="17"/>
        <v>0.17448093289868075</v>
      </c>
      <c r="R42" s="709">
        <v>289</v>
      </c>
      <c r="S42" s="708">
        <f t="shared" si="18"/>
        <v>0.16276005001070049</v>
      </c>
      <c r="T42" s="709">
        <v>214</v>
      </c>
      <c r="U42" s="708">
        <f t="shared" si="19"/>
        <v>0.15380082075017429</v>
      </c>
    </row>
    <row r="43" spans="1:21" ht="20.100000000000001" customHeight="1">
      <c r="A43" s="692" t="s">
        <v>775</v>
      </c>
      <c r="B43" s="707">
        <v>171</v>
      </c>
      <c r="C43" s="708">
        <f t="shared" si="10"/>
        <v>9.8569304020013612E-2</v>
      </c>
      <c r="D43" s="707">
        <v>158</v>
      </c>
      <c r="E43" s="708">
        <f t="shared" si="11"/>
        <v>9.3899503758951661E-2</v>
      </c>
      <c r="F43" s="707">
        <v>150</v>
      </c>
      <c r="G43" s="708">
        <f t="shared" si="12"/>
        <v>7.9699903297450664E-2</v>
      </c>
      <c r="H43" s="707">
        <v>147</v>
      </c>
      <c r="I43" s="708">
        <f t="shared" si="13"/>
        <v>7.9587660122792392E-2</v>
      </c>
      <c r="J43" s="709">
        <v>176</v>
      </c>
      <c r="K43" s="708">
        <f t="shared" si="14"/>
        <v>9.738175862603192E-2</v>
      </c>
      <c r="L43" s="709">
        <v>178</v>
      </c>
      <c r="M43" s="708">
        <f t="shared" si="15"/>
        <v>9.2632104830399978E-2</v>
      </c>
      <c r="N43" s="709">
        <v>175</v>
      </c>
      <c r="O43" s="708">
        <f t="shared" si="16"/>
        <v>9.1037252443699965E-2</v>
      </c>
      <c r="P43" s="709">
        <v>188</v>
      </c>
      <c r="Q43" s="708">
        <f t="shared" si="17"/>
        <v>0.10282888835408144</v>
      </c>
      <c r="R43" s="709">
        <v>189</v>
      </c>
      <c r="S43" s="708">
        <f t="shared" si="18"/>
        <v>0.10644169360561381</v>
      </c>
      <c r="T43" s="709">
        <v>198</v>
      </c>
      <c r="U43" s="708">
        <f t="shared" si="19"/>
        <v>0.14230169396511452</v>
      </c>
    </row>
    <row r="44" spans="1:21" ht="20.100000000000001" customHeight="1">
      <c r="A44" s="692" t="s">
        <v>879</v>
      </c>
      <c r="B44" s="707">
        <v>14</v>
      </c>
      <c r="C44" s="708">
        <f t="shared" si="10"/>
        <v>8.070001498714563E-3</v>
      </c>
      <c r="D44" s="707">
        <v>8</v>
      </c>
      <c r="E44" s="708">
        <f t="shared" si="11"/>
        <v>4.7544052536178053E-3</v>
      </c>
      <c r="F44" s="707">
        <v>18</v>
      </c>
      <c r="G44" s="708">
        <f t="shared" si="12"/>
        <v>9.5639883956940806E-3</v>
      </c>
      <c r="H44" s="707">
        <v>49</v>
      </c>
      <c r="I44" s="708">
        <f t="shared" si="13"/>
        <v>2.6529220040930793E-2</v>
      </c>
      <c r="J44" s="709">
        <v>69</v>
      </c>
      <c r="K44" s="708">
        <f t="shared" si="14"/>
        <v>3.8178075824978425E-2</v>
      </c>
      <c r="L44" s="709">
        <v>56</v>
      </c>
      <c r="M44" s="708">
        <f t="shared" si="15"/>
        <v>2.9142684665743813E-2</v>
      </c>
      <c r="N44" s="709">
        <v>133</v>
      </c>
      <c r="O44" s="708">
        <f t="shared" si="16"/>
        <v>6.918831185721197E-2</v>
      </c>
      <c r="P44" s="709">
        <v>147</v>
      </c>
      <c r="Q44" s="708">
        <f t="shared" si="17"/>
        <v>8.0403439298138146E-2</v>
      </c>
      <c r="R44" s="709">
        <v>158</v>
      </c>
      <c r="S44" s="708">
        <f t="shared" si="18"/>
        <v>8.8983003120036944E-2</v>
      </c>
      <c r="T44" s="709">
        <v>185</v>
      </c>
      <c r="U44" s="708">
        <f t="shared" si="19"/>
        <v>0.13295865345225347</v>
      </c>
    </row>
    <row r="45" spans="1:21" ht="20.100000000000001" customHeight="1">
      <c r="A45" s="734" t="s">
        <v>1087</v>
      </c>
      <c r="B45" s="802">
        <v>294</v>
      </c>
      <c r="C45" s="803">
        <f t="shared" si="10"/>
        <v>0.16947003147300582</v>
      </c>
      <c r="D45" s="802">
        <v>277</v>
      </c>
      <c r="E45" s="803">
        <f t="shared" si="11"/>
        <v>0.16462128190651651</v>
      </c>
      <c r="F45" s="802">
        <v>252</v>
      </c>
      <c r="G45" s="803">
        <f t="shared" si="12"/>
        <v>0.13389583753971712</v>
      </c>
      <c r="H45" s="802">
        <v>233</v>
      </c>
      <c r="I45" s="803">
        <f t="shared" si="13"/>
        <v>0.12614914835789542</v>
      </c>
      <c r="J45" s="804">
        <v>154</v>
      </c>
      <c r="K45" s="803">
        <f t="shared" si="14"/>
        <v>8.5209038797777928E-2</v>
      </c>
      <c r="L45" s="804">
        <v>177</v>
      </c>
      <c r="M45" s="803">
        <f t="shared" si="15"/>
        <v>9.2111699747083137E-2</v>
      </c>
      <c r="N45" s="804">
        <v>212</v>
      </c>
      <c r="O45" s="803">
        <f t="shared" si="16"/>
        <v>0.11028512867465366</v>
      </c>
      <c r="P45" s="804">
        <v>197</v>
      </c>
      <c r="Q45" s="803">
        <f t="shared" si="17"/>
        <v>0.10775154790294704</v>
      </c>
      <c r="R45" s="804">
        <v>221</v>
      </c>
      <c r="S45" s="803">
        <f t="shared" si="18"/>
        <v>0.12446356765524154</v>
      </c>
      <c r="T45" s="804">
        <v>170</v>
      </c>
      <c r="U45" s="803">
        <f t="shared" si="19"/>
        <v>0.12217822209125995</v>
      </c>
    </row>
    <row r="46" spans="1:21" ht="20.100000000000001" customHeight="1">
      <c r="A46" s="703" t="s">
        <v>330</v>
      </c>
      <c r="B46" s="707">
        <v>216</v>
      </c>
      <c r="C46" s="708">
        <f t="shared" si="10"/>
        <v>0.12450859455159613</v>
      </c>
      <c r="D46" s="707">
        <v>142</v>
      </c>
      <c r="E46" s="708">
        <f t="shared" si="11"/>
        <v>8.439069325171604E-2</v>
      </c>
      <c r="F46" s="707">
        <v>158</v>
      </c>
      <c r="G46" s="708">
        <f t="shared" si="12"/>
        <v>8.3950564806648031E-2</v>
      </c>
      <c r="H46" s="707">
        <v>250</v>
      </c>
      <c r="I46" s="708">
        <f t="shared" si="13"/>
        <v>0.13535316347413673</v>
      </c>
      <c r="J46" s="709">
        <v>157</v>
      </c>
      <c r="K46" s="708">
        <f t="shared" si="14"/>
        <v>8.6868955137994378E-2</v>
      </c>
      <c r="L46" s="709">
        <v>198</v>
      </c>
      <c r="M46" s="708">
        <f t="shared" si="15"/>
        <v>0.10304020649673706</v>
      </c>
      <c r="N46" s="709">
        <v>184</v>
      </c>
      <c r="O46" s="708">
        <f t="shared" si="16"/>
        <v>9.5719168283661671E-2</v>
      </c>
      <c r="P46" s="709">
        <v>124</v>
      </c>
      <c r="Q46" s="708">
        <f t="shared" si="17"/>
        <v>6.7823309339926058E-2</v>
      </c>
      <c r="R46" s="709">
        <v>201</v>
      </c>
      <c r="S46" s="708">
        <f t="shared" si="18"/>
        <v>0.11319989637422422</v>
      </c>
      <c r="T46" s="709">
        <v>162</v>
      </c>
      <c r="U46" s="708">
        <f t="shared" si="19"/>
        <v>0.11642865869873006</v>
      </c>
    </row>
    <row r="47" spans="1:21" ht="20.100000000000001" customHeight="1">
      <c r="A47" s="692" t="s">
        <v>345</v>
      </c>
      <c r="B47" s="707">
        <v>305</v>
      </c>
      <c r="C47" s="708">
        <f t="shared" si="10"/>
        <v>0.17581074693628157</v>
      </c>
      <c r="D47" s="707">
        <v>261</v>
      </c>
      <c r="E47" s="708">
        <f t="shared" si="11"/>
        <v>0.15511247139928089</v>
      </c>
      <c r="F47" s="707">
        <v>338</v>
      </c>
      <c r="G47" s="708">
        <f t="shared" si="12"/>
        <v>0.17959044876358884</v>
      </c>
      <c r="H47" s="707">
        <v>352</v>
      </c>
      <c r="I47" s="708">
        <f t="shared" si="13"/>
        <v>0.1905772541715845</v>
      </c>
      <c r="J47" s="709">
        <v>322</v>
      </c>
      <c r="K47" s="708">
        <f t="shared" si="14"/>
        <v>0.17816435384989932</v>
      </c>
      <c r="L47" s="709">
        <v>303</v>
      </c>
      <c r="M47" s="708">
        <f t="shared" si="15"/>
        <v>0.1576827402450067</v>
      </c>
      <c r="N47" s="709">
        <v>213</v>
      </c>
      <c r="O47" s="708">
        <f t="shared" si="16"/>
        <v>0.11080534154576052</v>
      </c>
      <c r="P47" s="709">
        <v>233</v>
      </c>
      <c r="Q47" s="708">
        <f t="shared" si="17"/>
        <v>0.12744218609840943</v>
      </c>
      <c r="R47" s="709">
        <v>213</v>
      </c>
      <c r="S47" s="708">
        <f t="shared" si="18"/>
        <v>0.11995809914283462</v>
      </c>
      <c r="T47" s="709">
        <v>150</v>
      </c>
      <c r="U47" s="708">
        <f t="shared" si="19"/>
        <v>0.10780431360993524</v>
      </c>
    </row>
    <row r="48" spans="1:21" ht="20.100000000000001" customHeight="1">
      <c r="A48" s="692" t="s">
        <v>875</v>
      </c>
      <c r="B48" s="707">
        <v>391</v>
      </c>
      <c r="C48" s="708">
        <f t="shared" si="10"/>
        <v>0.22538361328552819</v>
      </c>
      <c r="D48" s="707">
        <v>266</v>
      </c>
      <c r="E48" s="708">
        <f t="shared" si="11"/>
        <v>0.15808397468279201</v>
      </c>
      <c r="F48" s="707">
        <v>224</v>
      </c>
      <c r="G48" s="708">
        <f t="shared" si="12"/>
        <v>0.11901852225752632</v>
      </c>
      <c r="H48" s="707">
        <v>224</v>
      </c>
      <c r="I48" s="708">
        <f t="shared" si="13"/>
        <v>0.12127643447282649</v>
      </c>
      <c r="J48" s="709">
        <v>234</v>
      </c>
      <c r="K48" s="708">
        <f t="shared" si="14"/>
        <v>0.12947347453688335</v>
      </c>
      <c r="L48" s="709">
        <v>256</v>
      </c>
      <c r="M48" s="708">
        <f t="shared" si="15"/>
        <v>0.13322370132911457</v>
      </c>
      <c r="N48" s="709">
        <v>247</v>
      </c>
      <c r="O48" s="708">
        <f t="shared" si="16"/>
        <v>0.12849257916339368</v>
      </c>
      <c r="P48" s="709">
        <v>227</v>
      </c>
      <c r="Q48" s="708">
        <f t="shared" si="17"/>
        <v>0.12416041306583236</v>
      </c>
      <c r="R48" s="709">
        <v>215</v>
      </c>
      <c r="S48" s="708">
        <f t="shared" si="18"/>
        <v>0.12108446627093634</v>
      </c>
      <c r="T48" s="709">
        <v>135</v>
      </c>
      <c r="U48" s="708">
        <f t="shared" si="19"/>
        <v>9.702388224894172E-2</v>
      </c>
    </row>
    <row r="49" spans="1:21" ht="20.100000000000001" customHeight="1">
      <c r="A49" s="692" t="s">
        <v>793</v>
      </c>
      <c r="B49" s="707">
        <v>117</v>
      </c>
      <c r="C49" s="708">
        <f t="shared" si="10"/>
        <v>6.744215538211458E-2</v>
      </c>
      <c r="D49" s="707">
        <v>96</v>
      </c>
      <c r="E49" s="708">
        <f t="shared" si="11"/>
        <v>5.7052863043413657E-2</v>
      </c>
      <c r="F49" s="707">
        <v>109</v>
      </c>
      <c r="G49" s="708">
        <f t="shared" si="12"/>
        <v>5.7915263062814151E-2</v>
      </c>
      <c r="H49" s="707">
        <v>128</v>
      </c>
      <c r="I49" s="708">
        <f t="shared" si="13"/>
        <v>6.9300819698757996E-2</v>
      </c>
      <c r="J49" s="709">
        <v>128</v>
      </c>
      <c r="K49" s="708">
        <f t="shared" si="14"/>
        <v>7.082309718256867E-2</v>
      </c>
      <c r="L49" s="709">
        <v>124</v>
      </c>
      <c r="M49" s="708">
        <f t="shared" si="15"/>
        <v>6.4530230331289878E-2</v>
      </c>
      <c r="N49" s="709">
        <v>144</v>
      </c>
      <c r="O49" s="708">
        <f t="shared" si="16"/>
        <v>7.4910653439387409E-2</v>
      </c>
      <c r="P49" s="709">
        <v>190</v>
      </c>
      <c r="Q49" s="708">
        <f t="shared" si="17"/>
        <v>0.10392281269827378</v>
      </c>
      <c r="R49" s="709">
        <v>138</v>
      </c>
      <c r="S49" s="708">
        <f t="shared" si="18"/>
        <v>7.7719331839019606E-2</v>
      </c>
      <c r="T49" s="709">
        <v>101</v>
      </c>
      <c r="U49" s="708">
        <f t="shared" si="19"/>
        <v>7.2588237830689725E-2</v>
      </c>
    </row>
    <row r="50" spans="1:21" ht="20.100000000000001" customHeight="1">
      <c r="A50" s="692" t="s">
        <v>876</v>
      </c>
      <c r="B50" s="707">
        <v>189</v>
      </c>
      <c r="C50" s="708">
        <f t="shared" si="10"/>
        <v>0.10894502023264661</v>
      </c>
      <c r="D50" s="707">
        <v>273</v>
      </c>
      <c r="E50" s="708">
        <f t="shared" si="11"/>
        <v>0.1622440792797076</v>
      </c>
      <c r="F50" s="707">
        <v>179</v>
      </c>
      <c r="G50" s="708">
        <f t="shared" si="12"/>
        <v>9.5108551268291125E-2</v>
      </c>
      <c r="H50" s="707">
        <v>189</v>
      </c>
      <c r="I50" s="708">
        <f t="shared" si="13"/>
        <v>0.10232699158644736</v>
      </c>
      <c r="J50" s="709">
        <v>89</v>
      </c>
      <c r="K50" s="708">
        <f t="shared" si="14"/>
        <v>4.9244184759754776E-2</v>
      </c>
      <c r="L50" s="709">
        <v>61</v>
      </c>
      <c r="M50" s="708">
        <f t="shared" si="15"/>
        <v>3.1744710082328084E-2</v>
      </c>
      <c r="N50" s="709">
        <v>93</v>
      </c>
      <c r="O50" s="708">
        <f t="shared" si="16"/>
        <v>4.8379797012937695E-2</v>
      </c>
      <c r="P50" s="709">
        <v>75</v>
      </c>
      <c r="Q50" s="708">
        <f t="shared" si="17"/>
        <v>4.1022162907213333E-2</v>
      </c>
      <c r="R50" s="709">
        <v>83</v>
      </c>
      <c r="S50" s="708">
        <f t="shared" si="18"/>
        <v>4.6744235816221939E-2</v>
      </c>
      <c r="T50" s="709">
        <v>100</v>
      </c>
      <c r="U50" s="708">
        <f t="shared" si="19"/>
        <v>7.1869542406623493E-2</v>
      </c>
    </row>
    <row r="51" spans="1:21" ht="20.100000000000001" customHeight="1">
      <c r="A51" s="692" t="s">
        <v>877</v>
      </c>
      <c r="B51" s="707">
        <v>416</v>
      </c>
      <c r="C51" s="708">
        <f t="shared" si="10"/>
        <v>0.23979433024751848</v>
      </c>
      <c r="D51" s="707">
        <v>102</v>
      </c>
      <c r="E51" s="708">
        <f t="shared" si="11"/>
        <v>6.0618666983627022E-2</v>
      </c>
      <c r="F51" s="707">
        <v>29</v>
      </c>
      <c r="G51" s="708">
        <f t="shared" si="12"/>
        <v>1.5408647970840461E-2</v>
      </c>
      <c r="H51" s="707">
        <v>693</v>
      </c>
      <c r="I51" s="708">
        <f t="shared" si="13"/>
        <v>0.37519896915030698</v>
      </c>
      <c r="J51" s="709">
        <v>256</v>
      </c>
      <c r="K51" s="708">
        <f t="shared" si="14"/>
        <v>0.14164619436513734</v>
      </c>
      <c r="L51" s="709">
        <v>134</v>
      </c>
      <c r="M51" s="708">
        <f t="shared" si="15"/>
        <v>6.9734281164458414E-2</v>
      </c>
      <c r="N51" s="709">
        <v>40</v>
      </c>
      <c r="O51" s="708">
        <f t="shared" si="16"/>
        <v>2.0808514844274276E-2</v>
      </c>
      <c r="P51" s="709">
        <v>528</v>
      </c>
      <c r="Q51" s="708">
        <f t="shared" si="17"/>
        <v>0.28879602686678191</v>
      </c>
      <c r="R51" s="709">
        <v>241</v>
      </c>
      <c r="S51" s="708">
        <f t="shared" si="18"/>
        <v>0.1357272389362589</v>
      </c>
      <c r="T51" s="709">
        <v>99</v>
      </c>
      <c r="U51" s="708">
        <f t="shared" si="19"/>
        <v>7.1150846982557261E-2</v>
      </c>
    </row>
    <row r="52" spans="1:21" ht="20.100000000000001" customHeight="1">
      <c r="A52" s="692" t="s">
        <v>787</v>
      </c>
      <c r="B52" s="707">
        <v>167</v>
      </c>
      <c r="C52" s="708">
        <f t="shared" si="10"/>
        <v>9.626358930609516E-2</v>
      </c>
      <c r="D52" s="707">
        <v>160</v>
      </c>
      <c r="E52" s="708">
        <f t="shared" si="11"/>
        <v>9.5088105072356113E-2</v>
      </c>
      <c r="F52" s="707">
        <v>147</v>
      </c>
      <c r="G52" s="708">
        <f t="shared" si="12"/>
        <v>7.8105905231501654E-2</v>
      </c>
      <c r="H52" s="707">
        <v>112</v>
      </c>
      <c r="I52" s="708">
        <f t="shared" si="13"/>
        <v>6.0638217236413244E-2</v>
      </c>
      <c r="J52" s="709">
        <v>73</v>
      </c>
      <c r="K52" s="708">
        <f t="shared" si="14"/>
        <v>4.0391297611933691E-2</v>
      </c>
      <c r="L52" s="709">
        <v>79</v>
      </c>
      <c r="M52" s="708">
        <f t="shared" si="15"/>
        <v>4.1112001582031453E-2</v>
      </c>
      <c r="N52" s="709">
        <v>101</v>
      </c>
      <c r="O52" s="708">
        <f t="shared" si="16"/>
        <v>5.2541499981792548E-2</v>
      </c>
      <c r="P52" s="709">
        <v>145</v>
      </c>
      <c r="Q52" s="708">
        <f t="shared" si="17"/>
        <v>7.9309514953945781E-2</v>
      </c>
      <c r="R52" s="709">
        <v>105</v>
      </c>
      <c r="S52" s="708">
        <f t="shared" si="18"/>
        <v>5.913427422534101E-2</v>
      </c>
      <c r="T52" s="709">
        <v>97</v>
      </c>
      <c r="U52" s="708">
        <f t="shared" si="19"/>
        <v>6.9713456134424798E-2</v>
      </c>
    </row>
    <row r="53" spans="1:21" ht="20.100000000000001" customHeight="1">
      <c r="A53" s="692" t="s">
        <v>791</v>
      </c>
      <c r="B53" s="707">
        <v>57</v>
      </c>
      <c r="C53" s="708">
        <f t="shared" si="10"/>
        <v>3.2856434673337868E-2</v>
      </c>
      <c r="D53" s="707">
        <v>105</v>
      </c>
      <c r="E53" s="708">
        <f t="shared" si="11"/>
        <v>6.2401568953733694E-2</v>
      </c>
      <c r="F53" s="707">
        <v>99</v>
      </c>
      <c r="G53" s="708">
        <f t="shared" si="12"/>
        <v>5.2601936176317442E-2</v>
      </c>
      <c r="H53" s="707">
        <v>78</v>
      </c>
      <c r="I53" s="708">
        <f t="shared" si="13"/>
        <v>4.2230187003930657E-2</v>
      </c>
      <c r="J53" s="709">
        <v>90</v>
      </c>
      <c r="K53" s="708">
        <f t="shared" si="14"/>
        <v>4.97974902064936E-2</v>
      </c>
      <c r="L53" s="709">
        <v>94</v>
      </c>
      <c r="M53" s="708">
        <f t="shared" si="15"/>
        <v>4.8918077831784264E-2</v>
      </c>
      <c r="N53" s="709">
        <v>111</v>
      </c>
      <c r="O53" s="708">
        <f t="shared" si="16"/>
        <v>5.7743628692861114E-2</v>
      </c>
      <c r="P53" s="709">
        <v>160</v>
      </c>
      <c r="Q53" s="708">
        <f t="shared" si="17"/>
        <v>8.7513947535388451E-2</v>
      </c>
      <c r="R53" s="709">
        <v>150</v>
      </c>
      <c r="S53" s="708">
        <f t="shared" si="18"/>
        <v>8.4477534607630009E-2</v>
      </c>
      <c r="T53" s="709">
        <v>86</v>
      </c>
      <c r="U53" s="708">
        <f t="shared" si="19"/>
        <v>6.1807806469696205E-2</v>
      </c>
    </row>
    <row r="54" spans="1:21" ht="20.100000000000001" customHeight="1">
      <c r="A54" s="692" t="s">
        <v>878</v>
      </c>
      <c r="B54" s="707">
        <v>522</v>
      </c>
      <c r="C54" s="708">
        <f t="shared" si="10"/>
        <v>0.30089577016635732</v>
      </c>
      <c r="D54" s="707">
        <v>394</v>
      </c>
      <c r="E54" s="708">
        <f t="shared" si="11"/>
        <v>0.23415445874067692</v>
      </c>
      <c r="F54" s="707">
        <v>273</v>
      </c>
      <c r="G54" s="708">
        <f t="shared" si="12"/>
        <v>0.14505382400136022</v>
      </c>
      <c r="H54" s="707">
        <v>244</v>
      </c>
      <c r="I54" s="708">
        <f t="shared" si="13"/>
        <v>0.13210468755075744</v>
      </c>
      <c r="J54" s="709">
        <v>289</v>
      </c>
      <c r="K54" s="708">
        <f t="shared" si="14"/>
        <v>0.15990527410751831</v>
      </c>
      <c r="L54" s="709">
        <v>265</v>
      </c>
      <c r="M54" s="708">
        <f t="shared" si="15"/>
        <v>0.13790734707896626</v>
      </c>
      <c r="N54" s="709">
        <v>229</v>
      </c>
      <c r="O54" s="708">
        <f t="shared" si="16"/>
        <v>0.11912874748347024</v>
      </c>
      <c r="P54" s="709">
        <v>159</v>
      </c>
      <c r="Q54" s="708">
        <f t="shared" si="17"/>
        <v>8.6966985363292268E-2</v>
      </c>
      <c r="R54" s="709">
        <v>134</v>
      </c>
      <c r="S54" s="708">
        <f t="shared" si="18"/>
        <v>7.5466597582816139E-2</v>
      </c>
      <c r="T54" s="709">
        <v>86</v>
      </c>
      <c r="U54" s="708">
        <f t="shared" si="19"/>
        <v>6.1807806469696205E-2</v>
      </c>
    </row>
    <row r="55" spans="1:21" ht="20.100000000000001" customHeight="1">
      <c r="A55" s="692" t="s">
        <v>781</v>
      </c>
      <c r="B55" s="707">
        <v>550</v>
      </c>
      <c r="C55" s="708">
        <f t="shared" si="10"/>
        <v>0.31703577316378645</v>
      </c>
      <c r="D55" s="707">
        <v>132</v>
      </c>
      <c r="E55" s="708">
        <f t="shared" si="11"/>
        <v>7.844768668469379E-2</v>
      </c>
      <c r="F55" s="707">
        <v>23</v>
      </c>
      <c r="G55" s="708">
        <f t="shared" si="12"/>
        <v>1.2220651838942435E-2</v>
      </c>
      <c r="H55" s="707">
        <v>533</v>
      </c>
      <c r="I55" s="708">
        <f t="shared" si="13"/>
        <v>0.28857294452685944</v>
      </c>
      <c r="J55" s="709">
        <v>295</v>
      </c>
      <c r="K55" s="708">
        <f t="shared" si="14"/>
        <v>0.16322510678795121</v>
      </c>
      <c r="L55" s="709">
        <v>176</v>
      </c>
      <c r="M55" s="708">
        <f t="shared" si="15"/>
        <v>9.1591294663766268E-2</v>
      </c>
      <c r="N55" s="709">
        <v>45</v>
      </c>
      <c r="O55" s="708">
        <f t="shared" si="16"/>
        <v>2.3409579199808562E-2</v>
      </c>
      <c r="P55" s="709">
        <v>397</v>
      </c>
      <c r="Q55" s="708">
        <f t="shared" si="17"/>
        <v>0.2171439823221826</v>
      </c>
      <c r="R55" s="709">
        <v>332</v>
      </c>
      <c r="S55" s="708">
        <f t="shared" si="18"/>
        <v>0.18697694326488776</v>
      </c>
      <c r="T55" s="709">
        <v>85</v>
      </c>
      <c r="U55" s="708">
        <f t="shared" si="19"/>
        <v>6.1089111045629974E-2</v>
      </c>
    </row>
    <row r="56" spans="1:21" ht="20.100000000000001" customHeight="1">
      <c r="A56" s="703" t="s">
        <v>792</v>
      </c>
      <c r="B56" s="707">
        <v>93</v>
      </c>
      <c r="C56" s="708">
        <f t="shared" si="10"/>
        <v>5.3607867098603892E-2</v>
      </c>
      <c r="D56" s="707">
        <v>72</v>
      </c>
      <c r="E56" s="708">
        <f t="shared" si="11"/>
        <v>4.2789647282560246E-2</v>
      </c>
      <c r="F56" s="707">
        <v>84</v>
      </c>
      <c r="G56" s="708">
        <f t="shared" si="12"/>
        <v>4.4631945846572374E-2</v>
      </c>
      <c r="H56" s="707">
        <v>59</v>
      </c>
      <c r="I56" s="708">
        <f t="shared" si="13"/>
        <v>3.1943346579896267E-2</v>
      </c>
      <c r="J56" s="709">
        <v>82</v>
      </c>
      <c r="K56" s="708">
        <f t="shared" si="14"/>
        <v>4.5371046632583054E-2</v>
      </c>
      <c r="L56" s="709">
        <v>39</v>
      </c>
      <c r="M56" s="708">
        <f t="shared" si="15"/>
        <v>2.0295798249357299E-2</v>
      </c>
      <c r="N56" s="709">
        <v>50</v>
      </c>
      <c r="O56" s="708">
        <f t="shared" si="16"/>
        <v>2.6010643555342848E-2</v>
      </c>
      <c r="P56" s="709">
        <v>63</v>
      </c>
      <c r="Q56" s="708">
        <f t="shared" si="17"/>
        <v>3.4458616842059205E-2</v>
      </c>
      <c r="R56" s="709">
        <v>74</v>
      </c>
      <c r="S56" s="708">
        <f t="shared" si="18"/>
        <v>4.1675583739764141E-2</v>
      </c>
      <c r="T56" s="709">
        <v>83</v>
      </c>
      <c r="U56" s="708">
        <f t="shared" si="19"/>
        <v>5.9651720197497503E-2</v>
      </c>
    </row>
    <row r="57" spans="1:21" ht="20.100000000000001" customHeight="1">
      <c r="A57" s="692" t="s">
        <v>785</v>
      </c>
      <c r="B57" s="707">
        <v>36</v>
      </c>
      <c r="C57" s="708">
        <f t="shared" si="10"/>
        <v>2.0751432425266021E-2</v>
      </c>
      <c r="D57" s="707">
        <v>17</v>
      </c>
      <c r="E57" s="708">
        <f t="shared" si="11"/>
        <v>1.0103111163937837E-2</v>
      </c>
      <c r="F57" s="707">
        <v>22</v>
      </c>
      <c r="G57" s="708">
        <f t="shared" si="12"/>
        <v>1.1689319150292764E-2</v>
      </c>
      <c r="H57" s="707">
        <v>30</v>
      </c>
      <c r="I57" s="708">
        <f t="shared" si="13"/>
        <v>1.6242379616896407E-2</v>
      </c>
      <c r="J57" s="709">
        <v>153</v>
      </c>
      <c r="K57" s="708">
        <f t="shared" si="14"/>
        <v>8.4655733351039097E-2</v>
      </c>
      <c r="L57" s="709">
        <v>193</v>
      </c>
      <c r="M57" s="708">
        <f t="shared" si="15"/>
        <v>0.10043818108015279</v>
      </c>
      <c r="N57" s="709">
        <v>238</v>
      </c>
      <c r="O57" s="708">
        <f t="shared" si="16"/>
        <v>0.12381066332343195</v>
      </c>
      <c r="P57" s="709">
        <v>295</v>
      </c>
      <c r="Q57" s="708">
        <f t="shared" si="17"/>
        <v>0.16135384076837245</v>
      </c>
      <c r="R57" s="709">
        <v>94</v>
      </c>
      <c r="S57" s="708">
        <f t="shared" si="18"/>
        <v>5.2939255020781471E-2</v>
      </c>
      <c r="T57" s="709">
        <v>73</v>
      </c>
      <c r="U57" s="708">
        <f t="shared" si="19"/>
        <v>5.2464765956835149E-2</v>
      </c>
    </row>
    <row r="58" spans="1:21" ht="20.100000000000001" customHeight="1">
      <c r="A58" s="692" t="s">
        <v>782</v>
      </c>
      <c r="B58" s="707">
        <v>42</v>
      </c>
      <c r="C58" s="708">
        <f t="shared" si="10"/>
        <v>2.4210004496143692E-2</v>
      </c>
      <c r="D58" s="707">
        <v>30</v>
      </c>
      <c r="E58" s="708">
        <f t="shared" si="11"/>
        <v>1.7829019701066772E-2</v>
      </c>
      <c r="F58" s="707">
        <v>43</v>
      </c>
      <c r="G58" s="708">
        <f t="shared" si="12"/>
        <v>2.2847305611935858E-2</v>
      </c>
      <c r="H58" s="707">
        <v>43</v>
      </c>
      <c r="I58" s="708">
        <f t="shared" si="13"/>
        <v>2.3280744117551513E-2</v>
      </c>
      <c r="J58" s="709">
        <v>39</v>
      </c>
      <c r="K58" s="708">
        <f t="shared" si="14"/>
        <v>2.157891242281389E-2</v>
      </c>
      <c r="L58" s="709">
        <v>56</v>
      </c>
      <c r="M58" s="708">
        <f t="shared" si="15"/>
        <v>2.9142684665743813E-2</v>
      </c>
      <c r="N58" s="709">
        <v>59</v>
      </c>
      <c r="O58" s="708">
        <f t="shared" si="16"/>
        <v>3.0692559395304561E-2</v>
      </c>
      <c r="P58" s="709">
        <v>60</v>
      </c>
      <c r="Q58" s="708">
        <f t="shared" si="17"/>
        <v>3.2817730325770671E-2</v>
      </c>
      <c r="R58" s="709">
        <v>70</v>
      </c>
      <c r="S58" s="708">
        <f t="shared" si="18"/>
        <v>3.9422849483560674E-2</v>
      </c>
      <c r="T58" s="709">
        <v>71</v>
      </c>
      <c r="U58" s="708">
        <f t="shared" si="19"/>
        <v>5.1027375108702686E-2</v>
      </c>
    </row>
    <row r="59" spans="1:21" ht="20.100000000000001" customHeight="1">
      <c r="A59" s="692" t="s">
        <v>337</v>
      </c>
      <c r="B59" s="707">
        <v>104</v>
      </c>
      <c r="C59" s="708">
        <f t="shared" si="10"/>
        <v>5.9948582561879619E-2</v>
      </c>
      <c r="D59" s="707">
        <v>163</v>
      </c>
      <c r="E59" s="708">
        <f t="shared" si="11"/>
        <v>9.6871007042462778E-2</v>
      </c>
      <c r="F59" s="707">
        <v>72</v>
      </c>
      <c r="G59" s="708">
        <f t="shared" si="12"/>
        <v>3.8255953582776323E-2</v>
      </c>
      <c r="H59" s="707">
        <v>140</v>
      </c>
      <c r="I59" s="708">
        <f t="shared" si="13"/>
        <v>7.5797771545516562E-2</v>
      </c>
      <c r="J59" s="709">
        <v>53</v>
      </c>
      <c r="K59" s="708">
        <f t="shared" si="14"/>
        <v>2.9325188677157339E-2</v>
      </c>
      <c r="L59" s="709">
        <v>84</v>
      </c>
      <c r="M59" s="708">
        <f t="shared" si="15"/>
        <v>4.3714026998615721E-2</v>
      </c>
      <c r="N59" s="709">
        <v>85</v>
      </c>
      <c r="O59" s="708">
        <f t="shared" si="16"/>
        <v>4.4218094044082834E-2</v>
      </c>
      <c r="P59" s="709">
        <v>97</v>
      </c>
      <c r="Q59" s="708">
        <f t="shared" si="17"/>
        <v>5.3055330693329246E-2</v>
      </c>
      <c r="R59" s="709">
        <v>57</v>
      </c>
      <c r="S59" s="708">
        <f t="shared" si="18"/>
        <v>3.2101463150899401E-2</v>
      </c>
      <c r="T59" s="709">
        <v>70</v>
      </c>
      <c r="U59" s="708">
        <f t="shared" si="19"/>
        <v>5.0308679684636454E-2</v>
      </c>
    </row>
    <row r="60" spans="1:21" ht="20.100000000000001" customHeight="1">
      <c r="A60" s="692" t="s">
        <v>343</v>
      </c>
      <c r="B60" s="707">
        <v>86</v>
      </c>
      <c r="C60" s="708">
        <f t="shared" si="10"/>
        <v>4.9572866349246611E-2</v>
      </c>
      <c r="D60" s="707">
        <v>71</v>
      </c>
      <c r="E60" s="708">
        <f t="shared" si="11"/>
        <v>4.219534662585802E-2</v>
      </c>
      <c r="F60" s="707">
        <v>68</v>
      </c>
      <c r="G60" s="708">
        <f t="shared" si="12"/>
        <v>3.6130622828177632E-2</v>
      </c>
      <c r="H60" s="707">
        <v>71</v>
      </c>
      <c r="I60" s="708">
        <f t="shared" si="13"/>
        <v>3.8440298426654827E-2</v>
      </c>
      <c r="J60" s="709">
        <v>75</v>
      </c>
      <c r="K60" s="708">
        <f t="shared" si="14"/>
        <v>4.1497908505411324E-2</v>
      </c>
      <c r="L60" s="709">
        <v>49</v>
      </c>
      <c r="M60" s="708">
        <f t="shared" si="15"/>
        <v>2.5499849082525842E-2</v>
      </c>
      <c r="N60" s="709">
        <v>52</v>
      </c>
      <c r="O60" s="708">
        <f t="shared" si="16"/>
        <v>2.705106929755656E-2</v>
      </c>
      <c r="P60" s="709">
        <v>47</v>
      </c>
      <c r="Q60" s="708">
        <f t="shared" si="17"/>
        <v>2.570722208852036E-2</v>
      </c>
      <c r="R60" s="709">
        <v>24</v>
      </c>
      <c r="S60" s="708">
        <f t="shared" si="18"/>
        <v>1.3516405537220801E-2</v>
      </c>
      <c r="T60" s="709">
        <v>35</v>
      </c>
      <c r="U60" s="708">
        <f t="shared" si="19"/>
        <v>2.5154339842318227E-2</v>
      </c>
    </row>
    <row r="61" spans="1:21" ht="20.100000000000001" customHeight="1">
      <c r="A61" s="692" t="s">
        <v>797</v>
      </c>
      <c r="B61" s="707">
        <v>1</v>
      </c>
      <c r="C61" s="708">
        <f t="shared" si="10"/>
        <v>5.7642867847961172E-4</v>
      </c>
      <c r="D61" s="707">
        <v>21</v>
      </c>
      <c r="E61" s="708">
        <f t="shared" si="11"/>
        <v>1.2480313790746739E-2</v>
      </c>
      <c r="F61" s="707">
        <v>51</v>
      </c>
      <c r="G61" s="708">
        <f t="shared" si="12"/>
        <v>2.7097967121133226E-2</v>
      </c>
      <c r="H61" s="707">
        <v>41</v>
      </c>
      <c r="I61" s="708">
        <f t="shared" si="13"/>
        <v>2.2197918809758421E-2</v>
      </c>
      <c r="J61" s="709">
        <v>13</v>
      </c>
      <c r="K61" s="708">
        <f t="shared" si="14"/>
        <v>7.1929708076046307E-3</v>
      </c>
      <c r="L61" s="709">
        <v>18</v>
      </c>
      <c r="M61" s="708">
        <f t="shared" si="15"/>
        <v>9.3672914997033688E-3</v>
      </c>
      <c r="N61" s="709">
        <v>117</v>
      </c>
      <c r="O61" s="708">
        <f t="shared" si="16"/>
        <v>6.0864905919502263E-2</v>
      </c>
      <c r="P61" s="709">
        <v>23</v>
      </c>
      <c r="Q61" s="708">
        <f t="shared" si="17"/>
        <v>1.258012995821209E-2</v>
      </c>
      <c r="R61" s="709">
        <v>36</v>
      </c>
      <c r="S61" s="708">
        <f t="shared" si="18"/>
        <v>2.0274608305831204E-2</v>
      </c>
      <c r="T61" s="709">
        <v>32</v>
      </c>
      <c r="U61" s="708">
        <f t="shared" si="19"/>
        <v>2.2998253570119521E-2</v>
      </c>
    </row>
    <row r="62" spans="1:21" ht="20.100000000000001" customHeight="1">
      <c r="A62" s="692" t="s">
        <v>338</v>
      </c>
      <c r="B62" s="707">
        <v>8</v>
      </c>
      <c r="C62" s="708">
        <f t="shared" si="10"/>
        <v>4.6114294278368937E-3</v>
      </c>
      <c r="D62" s="707">
        <v>7</v>
      </c>
      <c r="E62" s="708">
        <f t="shared" si="11"/>
        <v>4.160104596915579E-3</v>
      </c>
      <c r="F62" s="707">
        <v>12</v>
      </c>
      <c r="G62" s="708">
        <f t="shared" si="12"/>
        <v>6.3759922637960532E-3</v>
      </c>
      <c r="H62" s="707">
        <v>17</v>
      </c>
      <c r="I62" s="708">
        <f t="shared" si="13"/>
        <v>9.2040151162412973E-3</v>
      </c>
      <c r="J62" s="709">
        <v>29</v>
      </c>
      <c r="K62" s="708">
        <f t="shared" si="14"/>
        <v>1.6045857955425714E-2</v>
      </c>
      <c r="L62" s="709">
        <v>34</v>
      </c>
      <c r="M62" s="708">
        <f t="shared" si="15"/>
        <v>1.7693772832773031E-2</v>
      </c>
      <c r="N62" s="709">
        <v>44</v>
      </c>
      <c r="O62" s="708">
        <f t="shared" si="16"/>
        <v>2.2889366328701706E-2</v>
      </c>
      <c r="P62" s="709">
        <v>35</v>
      </c>
      <c r="Q62" s="708">
        <f t="shared" si="17"/>
        <v>1.9143676023366224E-2</v>
      </c>
      <c r="R62" s="709">
        <v>31</v>
      </c>
      <c r="S62" s="708">
        <f t="shared" si="18"/>
        <v>1.7458690485576869E-2</v>
      </c>
      <c r="T62" s="709">
        <v>32</v>
      </c>
      <c r="U62" s="708">
        <f t="shared" si="19"/>
        <v>2.2998253570119521E-2</v>
      </c>
    </row>
    <row r="63" spans="1:21" ht="20.100000000000001" customHeight="1">
      <c r="A63" s="692" t="s">
        <v>1085</v>
      </c>
      <c r="B63" s="707">
        <v>26</v>
      </c>
      <c r="C63" s="708">
        <f t="shared" si="10"/>
        <v>1.4987145640469905E-2</v>
      </c>
      <c r="D63" s="707">
        <v>33</v>
      </c>
      <c r="E63" s="708">
        <f t="shared" si="11"/>
        <v>1.9611921671173448E-2</v>
      </c>
      <c r="F63" s="707">
        <v>26</v>
      </c>
      <c r="G63" s="708">
        <f t="shared" si="12"/>
        <v>1.3814649904891448E-2</v>
      </c>
      <c r="H63" s="707">
        <v>28</v>
      </c>
      <c r="I63" s="708">
        <f t="shared" si="13"/>
        <v>1.5159554309103311E-2</v>
      </c>
      <c r="J63" s="709">
        <v>41</v>
      </c>
      <c r="K63" s="708">
        <f t="shared" si="14"/>
        <v>2.2685523316291527E-2</v>
      </c>
      <c r="L63" s="709">
        <v>41</v>
      </c>
      <c r="M63" s="708">
        <f t="shared" si="15"/>
        <v>2.1336608415991005E-2</v>
      </c>
      <c r="N63" s="709">
        <v>20</v>
      </c>
      <c r="O63" s="708">
        <f t="shared" si="16"/>
        <v>1.0404257422137138E-2</v>
      </c>
      <c r="P63" s="709">
        <v>21</v>
      </c>
      <c r="Q63" s="708">
        <f t="shared" si="17"/>
        <v>1.1486205614019735E-2</v>
      </c>
      <c r="R63" s="709">
        <v>25</v>
      </c>
      <c r="S63" s="708">
        <f t="shared" si="18"/>
        <v>1.4079589101271668E-2</v>
      </c>
      <c r="T63" s="709">
        <v>27</v>
      </c>
      <c r="U63" s="708">
        <f t="shared" si="19"/>
        <v>1.9404776449788344E-2</v>
      </c>
    </row>
    <row r="64" spans="1:21" ht="20.100000000000001" customHeight="1">
      <c r="A64" s="692" t="s">
        <v>1086</v>
      </c>
      <c r="B64" s="707">
        <v>18</v>
      </c>
      <c r="C64" s="708">
        <f t="shared" si="10"/>
        <v>1.037571621263301E-2</v>
      </c>
      <c r="D64" s="707">
        <v>31</v>
      </c>
      <c r="E64" s="708">
        <f t="shared" si="11"/>
        <v>1.8423320357768995E-2</v>
      </c>
      <c r="F64" s="707">
        <v>18</v>
      </c>
      <c r="G64" s="708">
        <f t="shared" si="12"/>
        <v>9.5639883956940806E-3</v>
      </c>
      <c r="H64" s="707">
        <v>20</v>
      </c>
      <c r="I64" s="708">
        <f t="shared" si="13"/>
        <v>1.0828253077930937E-2</v>
      </c>
      <c r="J64" s="709">
        <v>18</v>
      </c>
      <c r="K64" s="708">
        <f t="shared" si="14"/>
        <v>9.9594980412987186E-3</v>
      </c>
      <c r="L64" s="709">
        <v>8</v>
      </c>
      <c r="M64" s="708">
        <f t="shared" si="15"/>
        <v>4.1632406665348303E-3</v>
      </c>
      <c r="N64" s="709">
        <v>17</v>
      </c>
      <c r="O64" s="708">
        <f t="shared" si="16"/>
        <v>8.8436188088165685E-3</v>
      </c>
      <c r="P64" s="709">
        <v>13</v>
      </c>
      <c r="Q64" s="708">
        <f t="shared" si="17"/>
        <v>7.110508237250312E-3</v>
      </c>
      <c r="R64" s="709">
        <v>17</v>
      </c>
      <c r="S64" s="708">
        <f t="shared" si="18"/>
        <v>9.574120588864735E-3</v>
      </c>
      <c r="T64" s="709">
        <v>27</v>
      </c>
      <c r="U64" s="708">
        <f t="shared" si="19"/>
        <v>1.9404776449788344E-2</v>
      </c>
    </row>
    <row r="65" spans="1:21" ht="20.100000000000001" customHeight="1">
      <c r="A65" s="692" t="s">
        <v>794</v>
      </c>
      <c r="B65" s="707">
        <v>33</v>
      </c>
      <c r="C65" s="708">
        <f t="shared" si="10"/>
        <v>1.9022146389827188E-2</v>
      </c>
      <c r="D65" s="707">
        <v>34</v>
      </c>
      <c r="E65" s="708">
        <f t="shared" si="11"/>
        <v>2.0206222327875674E-2</v>
      </c>
      <c r="F65" s="707">
        <v>35</v>
      </c>
      <c r="G65" s="708">
        <f t="shared" si="12"/>
        <v>1.859664410273849E-2</v>
      </c>
      <c r="H65" s="707">
        <v>20</v>
      </c>
      <c r="I65" s="708">
        <f t="shared" si="13"/>
        <v>1.0828253077930937E-2</v>
      </c>
      <c r="J65" s="709">
        <v>28</v>
      </c>
      <c r="K65" s="708">
        <f t="shared" si="14"/>
        <v>1.5492552508686896E-2</v>
      </c>
      <c r="L65" s="709">
        <v>12</v>
      </c>
      <c r="M65" s="708">
        <f t="shared" si="15"/>
        <v>6.2448609998022467E-3</v>
      </c>
      <c r="N65" s="709">
        <v>42</v>
      </c>
      <c r="O65" s="708">
        <f t="shared" si="16"/>
        <v>2.1848940586487991E-2</v>
      </c>
      <c r="P65" s="709">
        <v>19</v>
      </c>
      <c r="Q65" s="708">
        <f t="shared" si="17"/>
        <v>1.0392281269827379E-2</v>
      </c>
      <c r="R65" s="709">
        <v>26</v>
      </c>
      <c r="S65" s="708">
        <f t="shared" si="18"/>
        <v>1.4642772665322535E-2</v>
      </c>
      <c r="T65" s="709">
        <v>27</v>
      </c>
      <c r="U65" s="708">
        <f t="shared" si="19"/>
        <v>1.9404776449788344E-2</v>
      </c>
    </row>
    <row r="66" spans="1:21" ht="20.100000000000001" customHeight="1">
      <c r="A66" s="692" t="s">
        <v>786</v>
      </c>
      <c r="B66" s="707">
        <v>68</v>
      </c>
      <c r="C66" s="708">
        <f t="shared" si="10"/>
        <v>3.9197150136613595E-2</v>
      </c>
      <c r="D66" s="707">
        <v>51</v>
      </c>
      <c r="E66" s="708">
        <f t="shared" si="11"/>
        <v>3.0309333491813511E-2</v>
      </c>
      <c r="F66" s="707">
        <v>28</v>
      </c>
      <c r="G66" s="708">
        <f t="shared" si="12"/>
        <v>1.487731528219079E-2</v>
      </c>
      <c r="H66" s="707">
        <v>39</v>
      </c>
      <c r="I66" s="708">
        <f t="shared" si="13"/>
        <v>2.1115093501965328E-2</v>
      </c>
      <c r="J66" s="709">
        <v>14</v>
      </c>
      <c r="K66" s="708">
        <f t="shared" si="14"/>
        <v>7.7462762543434481E-3</v>
      </c>
      <c r="L66" s="709">
        <v>55</v>
      </c>
      <c r="M66" s="708">
        <f t="shared" si="15"/>
        <v>2.8622279582426958E-2</v>
      </c>
      <c r="N66" s="709">
        <v>64</v>
      </c>
      <c r="O66" s="708">
        <f t="shared" si="16"/>
        <v>3.3293623750838844E-2</v>
      </c>
      <c r="P66" s="709">
        <v>66</v>
      </c>
      <c r="Q66" s="708">
        <f t="shared" si="17"/>
        <v>3.6099503358347738E-2</v>
      </c>
      <c r="R66" s="709">
        <v>45</v>
      </c>
      <c r="S66" s="708">
        <f t="shared" si="18"/>
        <v>2.5343260382289002E-2</v>
      </c>
      <c r="T66" s="709">
        <v>24</v>
      </c>
      <c r="U66" s="708">
        <f t="shared" si="19"/>
        <v>1.7248690177589641E-2</v>
      </c>
    </row>
    <row r="67" spans="1:21" ht="20.100000000000001" customHeight="1">
      <c r="A67" s="692" t="s">
        <v>1076</v>
      </c>
      <c r="B67" s="707">
        <v>47</v>
      </c>
      <c r="C67" s="708">
        <f t="shared" si="10"/>
        <v>2.7092147888541751E-2</v>
      </c>
      <c r="D67" s="707">
        <v>32</v>
      </c>
      <c r="E67" s="708">
        <f t="shared" si="11"/>
        <v>1.9017621014471221E-2</v>
      </c>
      <c r="F67" s="707">
        <v>40</v>
      </c>
      <c r="G67" s="708">
        <f t="shared" si="12"/>
        <v>2.1253307545986845E-2</v>
      </c>
      <c r="H67" s="707">
        <v>53</v>
      </c>
      <c r="I67" s="708">
        <f t="shared" si="13"/>
        <v>2.8694870656516984E-2</v>
      </c>
      <c r="J67" s="709">
        <v>51</v>
      </c>
      <c r="K67" s="708">
        <f t="shared" si="14"/>
        <v>2.8218577783679706E-2</v>
      </c>
      <c r="L67" s="709">
        <v>57</v>
      </c>
      <c r="M67" s="708">
        <f t="shared" si="15"/>
        <v>2.9663089749060668E-2</v>
      </c>
      <c r="N67" s="709">
        <v>36</v>
      </c>
      <c r="O67" s="708">
        <f t="shared" si="16"/>
        <v>1.8727663359846852E-2</v>
      </c>
      <c r="P67" s="709">
        <v>33</v>
      </c>
      <c r="Q67" s="708">
        <f t="shared" si="17"/>
        <v>1.8049751679173869E-2</v>
      </c>
      <c r="R67" s="709">
        <v>43</v>
      </c>
      <c r="S67" s="708">
        <f t="shared" si="18"/>
        <v>2.4216893254187272E-2</v>
      </c>
      <c r="T67" s="709">
        <v>23</v>
      </c>
      <c r="U67" s="708">
        <f t="shared" si="19"/>
        <v>1.6529994753523406E-2</v>
      </c>
    </row>
    <row r="68" spans="1:21" ht="20.100000000000001" customHeight="1">
      <c r="A68" s="692" t="s">
        <v>1074</v>
      </c>
      <c r="B68" s="707">
        <v>8</v>
      </c>
      <c r="C68" s="708">
        <f t="shared" si="10"/>
        <v>4.6114294278368937E-3</v>
      </c>
      <c r="D68" s="707">
        <v>12</v>
      </c>
      <c r="E68" s="708">
        <f t="shared" si="11"/>
        <v>7.1316078804267071E-3</v>
      </c>
      <c r="F68" s="707">
        <v>4</v>
      </c>
      <c r="G68" s="708">
        <f t="shared" si="12"/>
        <v>2.1253307545986842E-3</v>
      </c>
      <c r="H68" s="707">
        <v>5</v>
      </c>
      <c r="I68" s="708">
        <f t="shared" si="13"/>
        <v>2.7070632694827343E-3</v>
      </c>
      <c r="J68" s="709">
        <v>5</v>
      </c>
      <c r="K68" s="708">
        <f t="shared" si="14"/>
        <v>2.7665272336940883E-3</v>
      </c>
      <c r="L68" s="709">
        <v>6</v>
      </c>
      <c r="M68" s="708">
        <f t="shared" si="15"/>
        <v>3.1224304999011234E-3</v>
      </c>
      <c r="N68" s="709">
        <v>17</v>
      </c>
      <c r="O68" s="708">
        <f t="shared" si="16"/>
        <v>8.8436188088165685E-3</v>
      </c>
      <c r="P68" s="709">
        <v>25</v>
      </c>
      <c r="Q68" s="708">
        <f t="shared" si="17"/>
        <v>1.3674054302404445E-2</v>
      </c>
      <c r="R68" s="709">
        <v>26</v>
      </c>
      <c r="S68" s="708">
        <f t="shared" si="18"/>
        <v>1.4642772665322535E-2</v>
      </c>
      <c r="T68" s="709">
        <v>22</v>
      </c>
      <c r="U68" s="708">
        <f t="shared" si="19"/>
        <v>1.5811299329457171E-2</v>
      </c>
    </row>
    <row r="69" spans="1:21" ht="20.100000000000001" customHeight="1">
      <c r="A69" s="692" t="s">
        <v>783</v>
      </c>
      <c r="B69" s="707">
        <v>52</v>
      </c>
      <c r="C69" s="708">
        <f t="shared" si="10"/>
        <v>2.997429128093981E-2</v>
      </c>
      <c r="D69" s="707">
        <v>43</v>
      </c>
      <c r="E69" s="708">
        <f t="shared" si="11"/>
        <v>2.5554928238195704E-2</v>
      </c>
      <c r="F69" s="707">
        <v>33</v>
      </c>
      <c r="G69" s="708">
        <f t="shared" si="12"/>
        <v>1.7533978725439148E-2</v>
      </c>
      <c r="H69" s="707">
        <v>40</v>
      </c>
      <c r="I69" s="708">
        <f t="shared" si="13"/>
        <v>2.1656506155861874E-2</v>
      </c>
      <c r="J69" s="709">
        <v>22</v>
      </c>
      <c r="K69" s="708">
        <f t="shared" si="14"/>
        <v>1.217271982825399E-2</v>
      </c>
      <c r="L69" s="709">
        <v>20</v>
      </c>
      <c r="M69" s="708">
        <f t="shared" si="15"/>
        <v>1.0408101666337077E-2</v>
      </c>
      <c r="N69" s="709">
        <v>43</v>
      </c>
      <c r="O69" s="708">
        <f t="shared" si="16"/>
        <v>2.236915345759485E-2</v>
      </c>
      <c r="P69" s="709">
        <v>16</v>
      </c>
      <c r="Q69" s="708">
        <f t="shared" si="17"/>
        <v>8.7513947535388451E-3</v>
      </c>
      <c r="R69" s="709">
        <v>31</v>
      </c>
      <c r="S69" s="708">
        <f t="shared" si="18"/>
        <v>1.7458690485576869E-2</v>
      </c>
      <c r="T69" s="709">
        <v>20</v>
      </c>
      <c r="U69" s="708">
        <f t="shared" si="19"/>
        <v>1.4373908481324698E-2</v>
      </c>
    </row>
    <row r="70" spans="1:21" ht="20.100000000000001" customHeight="1">
      <c r="A70" s="692" t="s">
        <v>796</v>
      </c>
      <c r="B70" s="707">
        <v>5</v>
      </c>
      <c r="C70" s="708">
        <f t="shared" ref="C70:C73" si="20">IFERROR(B70/B$5*100,"-")</f>
        <v>2.8821433923980587E-3</v>
      </c>
      <c r="D70" s="707">
        <v>8</v>
      </c>
      <c r="E70" s="708">
        <f t="shared" ref="E70:E73" si="21">IFERROR(D70/D$5*100,"-")</f>
        <v>4.7544052536178053E-3</v>
      </c>
      <c r="F70" s="707">
        <v>5</v>
      </c>
      <c r="G70" s="708">
        <f t="shared" ref="G70:G73" si="22">IFERROR(F70/F$5*100,"-")</f>
        <v>2.6566634432483556E-3</v>
      </c>
      <c r="H70" s="707">
        <v>10</v>
      </c>
      <c r="I70" s="708">
        <f t="shared" ref="I70:I73" si="23">IFERROR(H70/H$5*100,"-")</f>
        <v>5.4141265389654686E-3</v>
      </c>
      <c r="J70" s="709">
        <v>15</v>
      </c>
      <c r="K70" s="708">
        <f t="shared" ref="K70:K73" si="24">IFERROR(J70/J$5*100,"-")</f>
        <v>8.2995817010822655E-3</v>
      </c>
      <c r="L70" s="709">
        <v>10</v>
      </c>
      <c r="M70" s="708">
        <f t="shared" ref="M70:M73" si="25">IFERROR(L70/L$5*100,"-")</f>
        <v>5.2040508331685385E-3</v>
      </c>
      <c r="N70" s="709">
        <v>10</v>
      </c>
      <c r="O70" s="708">
        <f t="shared" ref="O70:O73" si="26">IFERROR(N70/N$5*100,"-")</f>
        <v>5.2021287110685689E-3</v>
      </c>
      <c r="P70" s="709">
        <v>17</v>
      </c>
      <c r="Q70" s="708">
        <f t="shared" ref="Q70:Q73" si="27">IFERROR(P70/P$5*100,"-")</f>
        <v>9.2983569256350224E-3</v>
      </c>
      <c r="R70" s="709">
        <v>19</v>
      </c>
      <c r="S70" s="708">
        <f t="shared" ref="S70:S73" si="28">IFERROR(R70/R$5*100,"-")</f>
        <v>1.0700487716966469E-2</v>
      </c>
      <c r="T70" s="709">
        <v>20</v>
      </c>
      <c r="U70" s="708">
        <f t="shared" ref="U70:U73" si="29">IFERROR(T70/T$5*100,"-")</f>
        <v>1.4373908481324698E-2</v>
      </c>
    </row>
    <row r="71" spans="1:21" ht="20.100000000000001" customHeight="1">
      <c r="A71" s="692" t="s">
        <v>790</v>
      </c>
      <c r="B71" s="707">
        <v>21</v>
      </c>
      <c r="C71" s="708">
        <f t="shared" si="20"/>
        <v>1.2105002248071846E-2</v>
      </c>
      <c r="D71" s="707">
        <v>4</v>
      </c>
      <c r="E71" s="708">
        <f t="shared" si="21"/>
        <v>2.3772026268089027E-3</v>
      </c>
      <c r="F71" s="707">
        <v>8</v>
      </c>
      <c r="G71" s="708">
        <f t="shared" si="22"/>
        <v>4.2506615091973685E-3</v>
      </c>
      <c r="H71" s="707">
        <v>29</v>
      </c>
      <c r="I71" s="708">
        <f t="shared" si="23"/>
        <v>1.5700966962999857E-2</v>
      </c>
      <c r="J71" s="709">
        <v>31</v>
      </c>
      <c r="K71" s="708">
        <f t="shared" si="24"/>
        <v>1.7152468848903347E-2</v>
      </c>
      <c r="L71" s="709">
        <v>31</v>
      </c>
      <c r="M71" s="708">
        <f t="shared" si="25"/>
        <v>1.613255758282247E-2</v>
      </c>
      <c r="N71" s="709">
        <v>38</v>
      </c>
      <c r="O71" s="708">
        <f t="shared" si="26"/>
        <v>1.9768089102060564E-2</v>
      </c>
      <c r="P71" s="709">
        <v>24</v>
      </c>
      <c r="Q71" s="708">
        <f t="shared" si="27"/>
        <v>1.3127092130308269E-2</v>
      </c>
      <c r="R71" s="709">
        <v>29</v>
      </c>
      <c r="S71" s="708">
        <f t="shared" si="28"/>
        <v>1.6332323357475136E-2</v>
      </c>
      <c r="T71" s="709">
        <v>20</v>
      </c>
      <c r="U71" s="708">
        <f t="shared" si="29"/>
        <v>1.4373908481324698E-2</v>
      </c>
    </row>
    <row r="72" spans="1:21" s="805" customFormat="1" ht="20.100000000000001" customHeight="1">
      <c r="A72" s="692" t="s">
        <v>402</v>
      </c>
      <c r="B72" s="707">
        <v>33</v>
      </c>
      <c r="C72" s="708">
        <f t="shared" si="20"/>
        <v>1.9022146389827188E-2</v>
      </c>
      <c r="D72" s="707">
        <v>20</v>
      </c>
      <c r="E72" s="708">
        <f t="shared" si="21"/>
        <v>1.1886013134044514E-2</v>
      </c>
      <c r="F72" s="707">
        <v>23</v>
      </c>
      <c r="G72" s="708">
        <f t="shared" si="22"/>
        <v>1.2220651838942435E-2</v>
      </c>
      <c r="H72" s="707">
        <v>22</v>
      </c>
      <c r="I72" s="708">
        <f t="shared" si="23"/>
        <v>1.1911078385724031E-2</v>
      </c>
      <c r="J72" s="709">
        <v>9</v>
      </c>
      <c r="K72" s="708">
        <f t="shared" si="24"/>
        <v>4.9797490206493593E-3</v>
      </c>
      <c r="L72" s="709">
        <v>15</v>
      </c>
      <c r="M72" s="708">
        <f t="shared" si="25"/>
        <v>7.8060762497528073E-3</v>
      </c>
      <c r="N72" s="709">
        <v>5</v>
      </c>
      <c r="O72" s="708">
        <f t="shared" si="26"/>
        <v>2.6010643555342845E-3</v>
      </c>
      <c r="P72" s="709">
        <v>3</v>
      </c>
      <c r="Q72" s="708">
        <f t="shared" si="27"/>
        <v>1.6408865162885337E-3</v>
      </c>
      <c r="R72" s="709">
        <v>15</v>
      </c>
      <c r="S72" s="708">
        <f t="shared" si="28"/>
        <v>8.4477534607630012E-3</v>
      </c>
      <c r="T72" s="709">
        <v>8</v>
      </c>
      <c r="U72" s="708">
        <f t="shared" si="29"/>
        <v>5.7495633925298802E-3</v>
      </c>
    </row>
    <row r="73" spans="1:21" s="805" customFormat="1" ht="20.100000000000001" customHeight="1">
      <c r="A73" s="692" t="s">
        <v>870</v>
      </c>
      <c r="B73" s="707">
        <v>371</v>
      </c>
      <c r="C73" s="708">
        <f t="shared" si="20"/>
        <v>0.21385503971593595</v>
      </c>
      <c r="D73" s="707">
        <v>364</v>
      </c>
      <c r="E73" s="708">
        <f t="shared" si="21"/>
        <v>0.21632543903961016</v>
      </c>
      <c r="F73" s="707">
        <v>354</v>
      </c>
      <c r="G73" s="708">
        <f t="shared" si="22"/>
        <v>0.18809177178198355</v>
      </c>
      <c r="H73" s="707">
        <v>319</v>
      </c>
      <c r="I73" s="708">
        <f t="shared" si="23"/>
        <v>0.17271063659299846</v>
      </c>
      <c r="J73" s="709">
        <v>327</v>
      </c>
      <c r="K73" s="708">
        <f t="shared" si="24"/>
        <v>0.1809308810835934</v>
      </c>
      <c r="L73" s="709">
        <v>347</v>
      </c>
      <c r="M73" s="708">
        <f t="shared" si="25"/>
        <v>0.18058056391094826</v>
      </c>
      <c r="N73" s="709">
        <v>342</v>
      </c>
      <c r="O73" s="708">
        <f t="shared" si="26"/>
        <v>0.17791280191854505</v>
      </c>
      <c r="P73" s="709">
        <v>329</v>
      </c>
      <c r="Q73" s="708">
        <f t="shared" si="27"/>
        <v>0.17995055461964249</v>
      </c>
      <c r="R73" s="709">
        <v>135</v>
      </c>
      <c r="S73" s="708">
        <f t="shared" si="28"/>
        <v>7.6029781146867009E-2</v>
      </c>
      <c r="T73" s="709">
        <v>6</v>
      </c>
      <c r="U73" s="708">
        <f t="shared" si="29"/>
        <v>4.3121725443974104E-3</v>
      </c>
    </row>
    <row r="74" spans="1:21" ht="20.100000000000001" customHeight="1">
      <c r="A74" s="704" t="s">
        <v>955</v>
      </c>
      <c r="B74" s="710">
        <f>(B5-SUM(B6:B73))</f>
        <v>2474</v>
      </c>
      <c r="C74" s="711">
        <f t="shared" ref="C74" si="30">IFERROR(B74/B$5*100,"-")</f>
        <v>1.4260845505585593</v>
      </c>
      <c r="D74" s="710">
        <f>(D5-SUM(D6:D73))</f>
        <v>2150</v>
      </c>
      <c r="E74" s="711">
        <f t="shared" ref="E74" si="31">IFERROR(D74/D$5*100,"-")</f>
        <v>1.2777464119097852</v>
      </c>
      <c r="F74" s="710">
        <f>(F5-SUM(F6:F73))</f>
        <v>1932</v>
      </c>
      <c r="G74" s="711">
        <f t="shared" ref="G74" si="32">IFERROR(F74/F$5*100,"-")</f>
        <v>1.0265347544711645</v>
      </c>
      <c r="H74" s="710">
        <f>(H5-SUM(H6:H73))</f>
        <v>1771</v>
      </c>
      <c r="I74" s="711">
        <f t="shared" ref="I74" si="33">IFERROR(H74/H$5*100,"-")</f>
        <v>0.9588418100507845</v>
      </c>
      <c r="J74" s="710">
        <f>(J5-SUM(J6:J73))</f>
        <v>1561</v>
      </c>
      <c r="K74" s="711">
        <f t="shared" ref="K74" si="34">IFERROR(J74/J$5*100,"-")</f>
        <v>0.86370980235929451</v>
      </c>
      <c r="L74" s="710">
        <f>(L5-SUM(L6:L73))</f>
        <v>1606</v>
      </c>
      <c r="M74" s="711">
        <f t="shared" ref="M74" si="35">IFERROR(L74/L$5*100,"-")</f>
        <v>0.83577056380686721</v>
      </c>
      <c r="N74" s="710">
        <f>(N5-SUM(N6:N73))</f>
        <v>1670</v>
      </c>
      <c r="O74" s="711">
        <f t="shared" ref="O74" si="36">IFERROR(N74/N$5*100,"-")</f>
        <v>0.86875549474845115</v>
      </c>
      <c r="P74" s="710">
        <f>(P5-SUM(P6:P73))</f>
        <v>1787</v>
      </c>
      <c r="Q74" s="711">
        <f t="shared" ref="Q74" si="37">IFERROR(P74/P$5*100,"-")</f>
        <v>0.97742140153586987</v>
      </c>
      <c r="R74" s="710">
        <f>(R5-SUM(R6:R73))</f>
        <v>1855</v>
      </c>
      <c r="S74" s="711">
        <f t="shared" ref="S74" si="38">IFERROR(R74/R$5*100,"-")</f>
        <v>1.0447055113143577</v>
      </c>
      <c r="T74" s="710">
        <f>(T5-SUM(T6:T73))</f>
        <v>1468</v>
      </c>
      <c r="U74" s="711">
        <f t="shared" ref="U74" si="39">IFERROR(T74/T$5*100,"-")</f>
        <v>1.0550448825292329</v>
      </c>
    </row>
    <row r="75" spans="1:21" s="697" customFormat="1" ht="14.25">
      <c r="A75" s="694" t="s">
        <v>529</v>
      </c>
      <c r="B75" s="695"/>
      <c r="C75" s="696"/>
      <c r="D75" s="695"/>
      <c r="E75" s="696"/>
      <c r="F75" s="695"/>
      <c r="G75" s="696"/>
      <c r="H75" s="695"/>
      <c r="I75" s="696"/>
      <c r="J75" s="695"/>
      <c r="K75" s="696"/>
      <c r="L75" s="695"/>
      <c r="N75" s="695"/>
      <c r="P75" s="695"/>
      <c r="R75" s="695"/>
      <c r="S75" s="57"/>
      <c r="T75" s="695"/>
    </row>
    <row r="76" spans="1:21" ht="30" customHeight="1">
      <c r="A76" s="1055" t="s">
        <v>1055</v>
      </c>
      <c r="B76" s="1055"/>
      <c r="C76" s="1055"/>
      <c r="D76" s="1055"/>
      <c r="E76" s="1055"/>
      <c r="F76" s="1055"/>
      <c r="G76" s="1055"/>
      <c r="H76" s="1055"/>
      <c r="I76" s="1055"/>
      <c r="J76" s="1055"/>
      <c r="K76" s="1055"/>
    </row>
  </sheetData>
  <sortState ref="A6:U73">
    <sortCondition descending="1" ref="T6:T73"/>
  </sortState>
  <mergeCells count="14">
    <mergeCell ref="P3:Q3"/>
    <mergeCell ref="R3:S3"/>
    <mergeCell ref="T3:U3"/>
    <mergeCell ref="A76:K76"/>
    <mergeCell ref="A1:U1"/>
    <mergeCell ref="B2:U2"/>
    <mergeCell ref="A3:A4"/>
    <mergeCell ref="B3:C3"/>
    <mergeCell ref="D3:E3"/>
    <mergeCell ref="F3:G3"/>
    <mergeCell ref="H3:I3"/>
    <mergeCell ref="J3:K3"/>
    <mergeCell ref="L3:M3"/>
    <mergeCell ref="N3:O3"/>
  </mergeCells>
  <phoneticPr fontId="16" type="noConversion"/>
  <conditionalFormatting sqref="A1:A1048576">
    <cfRule type="duplicateValues" dxfId="4" priority="1"/>
  </conditionalFormatting>
  <printOptions horizontalCentered="1" verticalCentered="1"/>
  <pageMargins left="0.39370078740157483" right="0.39370078740157483" top="0.74803149606299213" bottom="0.74803149606299213" header="0.31496062992125984" footer="0.31496062992125984"/>
  <pageSetup paperSize="11" scale="52" orientation="landscape" r:id="rId1"/>
  <headerFooter differentOddEven="1" scaleWithDoc="0">
    <oddHeader>&amp;L&amp;"Times New Roman,標準"&amp;8 107&amp;"標楷體,標準"年犯罪狀況及其分析</oddHeader>
    <evenHeader>&amp;R&amp;"標楷體,標準"&amp;8第二篇　犯罪之處理</even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U76"/>
  <sheetViews>
    <sheetView showGridLines="0" zoomScale="80" zoomScaleNormal="80" workbookViewId="0">
      <selection activeCell="A23" sqref="A23"/>
    </sheetView>
  </sheetViews>
  <sheetFormatPr defaultColWidth="9" defaultRowHeight="15.75"/>
  <cols>
    <col min="1" max="1" width="38.5" style="691" bestFit="1" customWidth="1"/>
    <col min="2" max="2" width="10.625" style="699" customWidth="1"/>
    <col min="3" max="3" width="10.625" style="700" customWidth="1"/>
    <col min="4" max="4" width="10.625" style="699" customWidth="1"/>
    <col min="5" max="5" width="10.625" style="700" customWidth="1"/>
    <col min="6" max="6" width="10.625" style="699" customWidth="1"/>
    <col min="7" max="7" width="10.625" style="700" customWidth="1"/>
    <col min="8" max="8" width="10.625" style="699" customWidth="1"/>
    <col min="9" max="9" width="10.625" style="700" customWidth="1"/>
    <col min="10" max="10" width="10.625" style="699" customWidth="1"/>
    <col min="11" max="11" width="10.625" style="700" customWidth="1"/>
    <col min="12" max="12" width="10.625" style="699" customWidth="1"/>
    <col min="13" max="13" width="10.625" style="691" customWidth="1"/>
    <col min="14" max="14" width="10.625" style="699" customWidth="1"/>
    <col min="15" max="15" width="10.625" style="691" customWidth="1"/>
    <col min="16" max="16" width="10.625" style="699" customWidth="1"/>
    <col min="17" max="17" width="10.625" style="691" customWidth="1"/>
    <col min="18" max="18" width="10.625" style="699" customWidth="1"/>
    <col min="19" max="19" width="10.625" style="691" customWidth="1"/>
    <col min="20" max="20" width="10.625" style="699" customWidth="1"/>
    <col min="21" max="21" width="10.625" style="691" customWidth="1"/>
    <col min="22" max="16384" width="9" style="691"/>
  </cols>
  <sheetData>
    <row r="1" spans="1:21" ht="23.1" customHeight="1">
      <c r="A1" s="906" t="s">
        <v>956</v>
      </c>
      <c r="B1" s="906"/>
      <c r="C1" s="906"/>
      <c r="D1" s="906"/>
      <c r="E1" s="906"/>
      <c r="F1" s="906"/>
      <c r="G1" s="906"/>
      <c r="H1" s="906"/>
      <c r="I1" s="906"/>
      <c r="J1" s="906"/>
      <c r="K1" s="906"/>
      <c r="L1" s="906"/>
      <c r="M1" s="906"/>
      <c r="N1" s="906"/>
      <c r="O1" s="906"/>
      <c r="P1" s="906"/>
      <c r="Q1" s="906"/>
      <c r="R1" s="906"/>
      <c r="S1" s="906"/>
      <c r="T1" s="906"/>
      <c r="U1" s="906"/>
    </row>
    <row r="2" spans="1:21" ht="23.1" customHeight="1">
      <c r="A2" s="685"/>
      <c r="B2" s="1056" t="s">
        <v>957</v>
      </c>
      <c r="C2" s="1056"/>
      <c r="D2" s="1056"/>
      <c r="E2" s="1056"/>
      <c r="F2" s="1056"/>
      <c r="G2" s="1056"/>
      <c r="H2" s="1056"/>
      <c r="I2" s="1056"/>
      <c r="J2" s="1056"/>
      <c r="K2" s="1056"/>
      <c r="L2" s="1056"/>
      <c r="M2" s="1056"/>
      <c r="N2" s="1056"/>
      <c r="O2" s="1056"/>
      <c r="P2" s="1056"/>
      <c r="Q2" s="1056"/>
      <c r="R2" s="1056"/>
      <c r="S2" s="1056"/>
      <c r="T2" s="1056"/>
      <c r="U2" s="1056"/>
    </row>
    <row r="3" spans="1:21" ht="21.75" customHeight="1">
      <c r="A3" s="890"/>
      <c r="B3" s="1057" t="s">
        <v>1089</v>
      </c>
      <c r="C3" s="1057"/>
      <c r="D3" s="1057" t="s">
        <v>16</v>
      </c>
      <c r="E3" s="1057"/>
      <c r="F3" s="1057" t="s">
        <v>17</v>
      </c>
      <c r="G3" s="1057"/>
      <c r="H3" s="1057" t="s">
        <v>18</v>
      </c>
      <c r="I3" s="1057"/>
      <c r="J3" s="1057" t="s">
        <v>19</v>
      </c>
      <c r="K3" s="1057"/>
      <c r="L3" s="1057" t="s">
        <v>0</v>
      </c>
      <c r="M3" s="1057"/>
      <c r="N3" s="1057" t="s">
        <v>1</v>
      </c>
      <c r="O3" s="1057"/>
      <c r="P3" s="1057" t="s">
        <v>2</v>
      </c>
      <c r="Q3" s="1057"/>
      <c r="R3" s="1057" t="s">
        <v>3</v>
      </c>
      <c r="S3" s="1057"/>
      <c r="T3" s="1057" t="s">
        <v>1060</v>
      </c>
      <c r="U3" s="1057"/>
    </row>
    <row r="4" spans="1:21" ht="21.75" customHeight="1">
      <c r="A4" s="890"/>
      <c r="B4" s="59" t="s">
        <v>958</v>
      </c>
      <c r="C4" s="705" t="s">
        <v>959</v>
      </c>
      <c r="D4" s="59" t="s">
        <v>960</v>
      </c>
      <c r="E4" s="705" t="s">
        <v>961</v>
      </c>
      <c r="F4" s="59" t="s">
        <v>962</v>
      </c>
      <c r="G4" s="705" t="s">
        <v>948</v>
      </c>
      <c r="H4" s="59" t="s">
        <v>960</v>
      </c>
      <c r="I4" s="705" t="s">
        <v>948</v>
      </c>
      <c r="J4" s="59" t="s">
        <v>963</v>
      </c>
      <c r="K4" s="705" t="s">
        <v>964</v>
      </c>
      <c r="L4" s="59" t="s">
        <v>933</v>
      </c>
      <c r="M4" s="706" t="s">
        <v>959</v>
      </c>
      <c r="N4" s="59" t="s">
        <v>325</v>
      </c>
      <c r="O4" s="706" t="s">
        <v>948</v>
      </c>
      <c r="P4" s="59" t="s">
        <v>933</v>
      </c>
      <c r="Q4" s="706" t="s">
        <v>948</v>
      </c>
      <c r="R4" s="59" t="s">
        <v>962</v>
      </c>
      <c r="S4" s="706" t="s">
        <v>964</v>
      </c>
      <c r="T4" s="59" t="s">
        <v>325</v>
      </c>
      <c r="U4" s="706" t="s">
        <v>965</v>
      </c>
    </row>
    <row r="5" spans="1:21" ht="20.100000000000001" customHeight="1">
      <c r="A5" s="702" t="s">
        <v>966</v>
      </c>
      <c r="B5" s="707">
        <v>147682</v>
      </c>
      <c r="C5" s="708">
        <f>SUM(C6:C74)</f>
        <v>100</v>
      </c>
      <c r="D5" s="707">
        <v>143595</v>
      </c>
      <c r="E5" s="708">
        <f>SUM(E6:E74)</f>
        <v>99.999999999999986</v>
      </c>
      <c r="F5" s="707">
        <v>162924</v>
      </c>
      <c r="G5" s="708">
        <f>SUM(G6:G74)</f>
        <v>99.999999999999957</v>
      </c>
      <c r="H5" s="707">
        <v>159591</v>
      </c>
      <c r="I5" s="708">
        <f>SUM(I6:I74)</f>
        <v>100</v>
      </c>
      <c r="J5" s="707">
        <v>156107</v>
      </c>
      <c r="K5" s="708">
        <f>SUM(K6:K74)</f>
        <v>100.00000000000003</v>
      </c>
      <c r="L5" s="807">
        <v>165604</v>
      </c>
      <c r="M5" s="708">
        <f>SUM(M6:M74)</f>
        <v>99.999999999999957</v>
      </c>
      <c r="N5" s="807">
        <v>165516</v>
      </c>
      <c r="O5" s="708">
        <f>SUM(O6:O74)</f>
        <v>100</v>
      </c>
      <c r="P5" s="807">
        <v>156309</v>
      </c>
      <c r="Q5" s="708">
        <f>SUM(Q6:Q74)</f>
        <v>100</v>
      </c>
      <c r="R5" s="807">
        <v>151477</v>
      </c>
      <c r="S5" s="708">
        <f>SUM(S6:S74)</f>
        <v>99.999999999999986</v>
      </c>
      <c r="T5" s="807">
        <v>118047</v>
      </c>
      <c r="U5" s="708">
        <f>SUM(U6:U74)</f>
        <v>99.999999999999986</v>
      </c>
    </row>
    <row r="6" spans="1:21" ht="20.100000000000001" customHeight="1">
      <c r="A6" s="692" t="s">
        <v>395</v>
      </c>
      <c r="B6" s="707">
        <v>43945</v>
      </c>
      <c r="C6" s="708">
        <f t="shared" ref="C6:C37" si="0">B6/B$5*100</f>
        <v>29.756503839330456</v>
      </c>
      <c r="D6" s="707">
        <v>44430</v>
      </c>
      <c r="E6" s="708">
        <f t="shared" ref="E6:E37" si="1">D6/D$5*100</f>
        <v>30.941188760054317</v>
      </c>
      <c r="F6" s="707">
        <v>65891</v>
      </c>
      <c r="G6" s="708">
        <f t="shared" ref="G6:G37" si="2">F6/F$5*100</f>
        <v>40.442783138150304</v>
      </c>
      <c r="H6" s="707">
        <v>62593</v>
      </c>
      <c r="I6" s="708">
        <f t="shared" ref="I6:I37" si="3">H6/H$5*100</f>
        <v>39.220883383148177</v>
      </c>
      <c r="J6" s="707">
        <v>56230</v>
      </c>
      <c r="K6" s="708">
        <f t="shared" ref="K6:K37" si="4">J6/J$5*100</f>
        <v>36.020165655608011</v>
      </c>
      <c r="L6" s="807">
        <v>56275</v>
      </c>
      <c r="M6" s="708">
        <f t="shared" ref="M6:M37" si="5">L6/L$5*100</f>
        <v>33.981667109490111</v>
      </c>
      <c r="N6" s="807">
        <v>54180</v>
      </c>
      <c r="O6" s="708">
        <f t="shared" ref="O6:O37" si="6">N6/N$5*100</f>
        <v>32.733995504966288</v>
      </c>
      <c r="P6" s="807">
        <v>48339</v>
      </c>
      <c r="Q6" s="708">
        <f t="shared" ref="Q6:Q37" si="7">P6/P$5*100</f>
        <v>30.925282613285219</v>
      </c>
      <c r="R6" s="807">
        <v>46403</v>
      </c>
      <c r="S6" s="708">
        <f t="shared" ref="S6:S37" si="8">R6/R$5*100</f>
        <v>30.633693564039426</v>
      </c>
      <c r="T6" s="807">
        <v>35667</v>
      </c>
      <c r="U6" s="708">
        <f t="shared" ref="U6:U37" si="9">T6/T$5*100</f>
        <v>30.214236702330428</v>
      </c>
    </row>
    <row r="7" spans="1:21" ht="20.100000000000001" customHeight="1">
      <c r="A7" s="692" t="s">
        <v>342</v>
      </c>
      <c r="B7" s="707">
        <v>17563</v>
      </c>
      <c r="C7" s="708">
        <f t="shared" si="0"/>
        <v>11.892444576861093</v>
      </c>
      <c r="D7" s="707">
        <v>16637</v>
      </c>
      <c r="E7" s="708">
        <f t="shared" si="1"/>
        <v>11.586058010376405</v>
      </c>
      <c r="F7" s="707">
        <v>16878</v>
      </c>
      <c r="G7" s="708">
        <f t="shared" si="2"/>
        <v>10.359431391323563</v>
      </c>
      <c r="H7" s="707">
        <v>17154</v>
      </c>
      <c r="I7" s="708">
        <f t="shared" si="3"/>
        <v>10.74872643194165</v>
      </c>
      <c r="J7" s="707">
        <v>16136</v>
      </c>
      <c r="K7" s="708">
        <f t="shared" si="4"/>
        <v>10.336499964767755</v>
      </c>
      <c r="L7" s="807">
        <v>18482</v>
      </c>
      <c r="M7" s="708">
        <f t="shared" si="5"/>
        <v>11.160358445448178</v>
      </c>
      <c r="N7" s="807">
        <v>18379</v>
      </c>
      <c r="O7" s="708">
        <f t="shared" si="6"/>
        <v>11.10406244713502</v>
      </c>
      <c r="P7" s="807">
        <v>17797</v>
      </c>
      <c r="Q7" s="708">
        <f t="shared" si="7"/>
        <v>11.385780729196656</v>
      </c>
      <c r="R7" s="807">
        <v>18199</v>
      </c>
      <c r="S7" s="708">
        <f t="shared" si="8"/>
        <v>12.01436521716168</v>
      </c>
      <c r="T7" s="807">
        <v>17149</v>
      </c>
      <c r="U7" s="708">
        <f t="shared" si="9"/>
        <v>14.527264564114292</v>
      </c>
    </row>
    <row r="8" spans="1:21" ht="20.100000000000001" customHeight="1">
      <c r="A8" s="692" t="s">
        <v>340</v>
      </c>
      <c r="B8" s="707">
        <v>31340</v>
      </c>
      <c r="C8" s="708">
        <f t="shared" si="0"/>
        <v>21.221272734659607</v>
      </c>
      <c r="D8" s="707">
        <v>31323</v>
      </c>
      <c r="E8" s="708">
        <f t="shared" si="1"/>
        <v>21.813433615376578</v>
      </c>
      <c r="F8" s="707">
        <v>30126</v>
      </c>
      <c r="G8" s="708">
        <f t="shared" si="2"/>
        <v>18.49083008028283</v>
      </c>
      <c r="H8" s="707">
        <v>31502</v>
      </c>
      <c r="I8" s="708">
        <f t="shared" si="3"/>
        <v>19.739208351348132</v>
      </c>
      <c r="J8" s="707">
        <v>35665</v>
      </c>
      <c r="K8" s="708">
        <f t="shared" si="4"/>
        <v>22.846509125151336</v>
      </c>
      <c r="L8" s="807">
        <v>37827</v>
      </c>
      <c r="M8" s="708">
        <f t="shared" si="5"/>
        <v>22.841839569092535</v>
      </c>
      <c r="N8" s="807">
        <v>38741</v>
      </c>
      <c r="O8" s="708">
        <f t="shared" si="6"/>
        <v>23.406196379806183</v>
      </c>
      <c r="P8" s="807">
        <v>36711</v>
      </c>
      <c r="Q8" s="708">
        <f t="shared" si="7"/>
        <v>23.486171621595687</v>
      </c>
      <c r="R8" s="807">
        <v>28523</v>
      </c>
      <c r="S8" s="708">
        <f t="shared" si="8"/>
        <v>18.829921374202023</v>
      </c>
      <c r="T8" s="807">
        <v>11324</v>
      </c>
      <c r="U8" s="708">
        <f t="shared" si="9"/>
        <v>9.5927893127313695</v>
      </c>
    </row>
    <row r="9" spans="1:21" ht="20.100000000000001" customHeight="1">
      <c r="A9" s="692" t="s">
        <v>329</v>
      </c>
      <c r="B9" s="707">
        <v>6831</v>
      </c>
      <c r="C9" s="708">
        <f t="shared" si="0"/>
        <v>4.6254790698934203</v>
      </c>
      <c r="D9" s="707">
        <v>6053</v>
      </c>
      <c r="E9" s="708">
        <f t="shared" si="1"/>
        <v>4.2153278317490166</v>
      </c>
      <c r="F9" s="707">
        <v>5736</v>
      </c>
      <c r="G9" s="708">
        <f t="shared" si="2"/>
        <v>3.5206599396037417</v>
      </c>
      <c r="H9" s="707">
        <v>5877</v>
      </c>
      <c r="I9" s="708">
        <f t="shared" si="3"/>
        <v>3.6825384890125386</v>
      </c>
      <c r="J9" s="707">
        <v>6412</v>
      </c>
      <c r="K9" s="708">
        <f t="shared" si="4"/>
        <v>4.1074391282902116</v>
      </c>
      <c r="L9" s="807">
        <v>9664</v>
      </c>
      <c r="M9" s="708">
        <f t="shared" si="5"/>
        <v>5.8356078355595278</v>
      </c>
      <c r="N9" s="807">
        <v>10725</v>
      </c>
      <c r="O9" s="708">
        <f t="shared" si="6"/>
        <v>6.4797360980207355</v>
      </c>
      <c r="P9" s="807">
        <v>10132</v>
      </c>
      <c r="Q9" s="708">
        <f t="shared" si="7"/>
        <v>6.4820323845715855</v>
      </c>
      <c r="R9" s="807">
        <v>12250</v>
      </c>
      <c r="S9" s="708">
        <f t="shared" si="8"/>
        <v>8.0870363157443048</v>
      </c>
      <c r="T9" s="807">
        <v>11108</v>
      </c>
      <c r="U9" s="708">
        <f t="shared" si="9"/>
        <v>9.4098113463281585</v>
      </c>
    </row>
    <row r="10" spans="1:21" s="805" customFormat="1" ht="20.100000000000001" customHeight="1">
      <c r="A10" s="734" t="s">
        <v>396</v>
      </c>
      <c r="B10" s="808">
        <v>6540</v>
      </c>
      <c r="C10" s="803">
        <f t="shared" si="0"/>
        <v>4.4284340677943153</v>
      </c>
      <c r="D10" s="808">
        <v>6773</v>
      </c>
      <c r="E10" s="803">
        <f t="shared" si="1"/>
        <v>4.7167380479821723</v>
      </c>
      <c r="F10" s="808">
        <v>7032</v>
      </c>
      <c r="G10" s="803">
        <f t="shared" si="2"/>
        <v>4.3161228548280182</v>
      </c>
      <c r="H10" s="808">
        <v>7343</v>
      </c>
      <c r="I10" s="803">
        <f t="shared" si="3"/>
        <v>4.6011366555758162</v>
      </c>
      <c r="J10" s="808">
        <v>7939</v>
      </c>
      <c r="K10" s="803">
        <f t="shared" si="4"/>
        <v>5.0856143542570162</v>
      </c>
      <c r="L10" s="808">
        <v>8724</v>
      </c>
      <c r="M10" s="803">
        <f t="shared" si="5"/>
        <v>5.2679886959252196</v>
      </c>
      <c r="N10" s="808">
        <v>9208</v>
      </c>
      <c r="O10" s="803">
        <f t="shared" si="6"/>
        <v>5.5632083907295975</v>
      </c>
      <c r="P10" s="808">
        <v>9968</v>
      </c>
      <c r="Q10" s="803">
        <f t="shared" si="7"/>
        <v>6.3771120025078538</v>
      </c>
      <c r="R10" s="808">
        <v>10920</v>
      </c>
      <c r="S10" s="803">
        <f t="shared" si="8"/>
        <v>7.2090152300349226</v>
      </c>
      <c r="T10" s="808">
        <v>10008</v>
      </c>
      <c r="U10" s="803">
        <f t="shared" si="9"/>
        <v>8.477979110015502</v>
      </c>
    </row>
    <row r="11" spans="1:21" ht="20.100000000000001" customHeight="1">
      <c r="A11" s="692" t="s">
        <v>398</v>
      </c>
      <c r="B11" s="707">
        <v>3738</v>
      </c>
      <c r="C11" s="708">
        <f t="shared" si="0"/>
        <v>2.5311141506750992</v>
      </c>
      <c r="D11" s="707">
        <v>3790</v>
      </c>
      <c r="E11" s="708">
        <f t="shared" si="1"/>
        <v>2.639367666005084</v>
      </c>
      <c r="F11" s="707">
        <v>3665</v>
      </c>
      <c r="G11" s="708">
        <f t="shared" si="2"/>
        <v>2.2495151113402567</v>
      </c>
      <c r="H11" s="707">
        <v>3572</v>
      </c>
      <c r="I11" s="708">
        <f t="shared" si="3"/>
        <v>2.2382214535907412</v>
      </c>
      <c r="J11" s="707">
        <v>3839</v>
      </c>
      <c r="K11" s="708">
        <f t="shared" si="4"/>
        <v>2.4592106696048224</v>
      </c>
      <c r="L11" s="807">
        <v>4216</v>
      </c>
      <c r="M11" s="708">
        <f t="shared" si="5"/>
        <v>2.5458322262747277</v>
      </c>
      <c r="N11" s="807">
        <v>4160</v>
      </c>
      <c r="O11" s="708">
        <f t="shared" si="6"/>
        <v>2.5133521834747095</v>
      </c>
      <c r="P11" s="807">
        <v>4327</v>
      </c>
      <c r="Q11" s="708">
        <f t="shared" si="7"/>
        <v>2.7682347145717778</v>
      </c>
      <c r="R11" s="807">
        <v>4539</v>
      </c>
      <c r="S11" s="708">
        <f t="shared" si="8"/>
        <v>2.9964945173194613</v>
      </c>
      <c r="T11" s="807">
        <v>4046</v>
      </c>
      <c r="U11" s="708">
        <f t="shared" si="9"/>
        <v>3.4274483892009115</v>
      </c>
    </row>
    <row r="12" spans="1:21" ht="20.100000000000001" customHeight="1">
      <c r="A12" s="692" t="s">
        <v>990</v>
      </c>
      <c r="B12" s="707">
        <v>6653</v>
      </c>
      <c r="C12" s="708">
        <f t="shared" si="0"/>
        <v>4.5049498246231767</v>
      </c>
      <c r="D12" s="707">
        <v>6091</v>
      </c>
      <c r="E12" s="708">
        <f t="shared" si="1"/>
        <v>4.2417911487168771</v>
      </c>
      <c r="F12" s="707">
        <v>5973</v>
      </c>
      <c r="G12" s="708">
        <f t="shared" si="2"/>
        <v>3.6661265375266998</v>
      </c>
      <c r="H12" s="707">
        <v>5596</v>
      </c>
      <c r="I12" s="708">
        <f t="shared" si="3"/>
        <v>3.5064633970587318</v>
      </c>
      <c r="J12" s="707">
        <v>5431</v>
      </c>
      <c r="K12" s="708">
        <f t="shared" si="4"/>
        <v>3.4790240027673329</v>
      </c>
      <c r="L12" s="807">
        <v>4892</v>
      </c>
      <c r="M12" s="708">
        <f t="shared" si="5"/>
        <v>2.954034926692592</v>
      </c>
      <c r="N12" s="807">
        <v>3976</v>
      </c>
      <c r="O12" s="708">
        <f t="shared" si="6"/>
        <v>2.4021846830517899</v>
      </c>
      <c r="P12" s="807">
        <v>3425</v>
      </c>
      <c r="Q12" s="708">
        <f t="shared" si="7"/>
        <v>2.1911726132212475</v>
      </c>
      <c r="R12" s="807">
        <v>4298</v>
      </c>
      <c r="S12" s="708">
        <f t="shared" si="8"/>
        <v>2.8373944559240019</v>
      </c>
      <c r="T12" s="807">
        <v>2985</v>
      </c>
      <c r="U12" s="708">
        <f t="shared" si="9"/>
        <v>2.528653841266614</v>
      </c>
    </row>
    <row r="13" spans="1:21" ht="20.100000000000001" customHeight="1">
      <c r="A13" s="692" t="s">
        <v>332</v>
      </c>
      <c r="B13" s="707">
        <v>2009</v>
      </c>
      <c r="C13" s="708">
        <f t="shared" si="0"/>
        <v>1.3603553581343697</v>
      </c>
      <c r="D13" s="707">
        <v>2105</v>
      </c>
      <c r="E13" s="708">
        <f t="shared" si="1"/>
        <v>1.4659284794038789</v>
      </c>
      <c r="F13" s="707">
        <v>2136</v>
      </c>
      <c r="G13" s="708">
        <f t="shared" si="2"/>
        <v>1.3110407306474183</v>
      </c>
      <c r="H13" s="707">
        <v>1717</v>
      </c>
      <c r="I13" s="708">
        <f t="shared" si="3"/>
        <v>1.0758752059953256</v>
      </c>
      <c r="J13" s="707">
        <v>1756</v>
      </c>
      <c r="K13" s="708">
        <f t="shared" si="4"/>
        <v>1.1248694805485979</v>
      </c>
      <c r="L13" s="807">
        <v>2037</v>
      </c>
      <c r="M13" s="708">
        <f t="shared" si="5"/>
        <v>1.2300427525905171</v>
      </c>
      <c r="N13" s="807">
        <v>2098</v>
      </c>
      <c r="O13" s="708">
        <f t="shared" si="6"/>
        <v>1.2675511733004665</v>
      </c>
      <c r="P13" s="807">
        <v>2031</v>
      </c>
      <c r="Q13" s="708">
        <f t="shared" si="7"/>
        <v>1.2993493656795194</v>
      </c>
      <c r="R13" s="807">
        <v>2165</v>
      </c>
      <c r="S13" s="708">
        <f t="shared" si="8"/>
        <v>1.4292598876397076</v>
      </c>
      <c r="T13" s="807">
        <v>2069</v>
      </c>
      <c r="U13" s="708">
        <f t="shared" si="9"/>
        <v>1.7526917244826214</v>
      </c>
    </row>
    <row r="14" spans="1:21" ht="16.5">
      <c r="A14" s="692" t="s">
        <v>331</v>
      </c>
      <c r="B14" s="707">
        <v>3472</v>
      </c>
      <c r="C14" s="708">
        <f t="shared" si="0"/>
        <v>2.3509974133611409</v>
      </c>
      <c r="D14" s="707">
        <v>3235</v>
      </c>
      <c r="E14" s="708">
        <f t="shared" si="1"/>
        <v>2.2528639576586929</v>
      </c>
      <c r="F14" s="707">
        <v>3382</v>
      </c>
      <c r="G14" s="708">
        <f t="shared" si="2"/>
        <v>2.0758144901917461</v>
      </c>
      <c r="H14" s="707">
        <v>2738</v>
      </c>
      <c r="I14" s="708">
        <f t="shared" si="3"/>
        <v>1.715635593485848</v>
      </c>
      <c r="J14" s="707">
        <v>2472</v>
      </c>
      <c r="K14" s="708">
        <f t="shared" si="4"/>
        <v>1.5835292459659078</v>
      </c>
      <c r="L14" s="807">
        <v>2527</v>
      </c>
      <c r="M14" s="708">
        <f t="shared" si="5"/>
        <v>1.5259293253786139</v>
      </c>
      <c r="N14" s="807">
        <v>2479</v>
      </c>
      <c r="O14" s="708">
        <f t="shared" si="6"/>
        <v>1.4977403997196646</v>
      </c>
      <c r="P14" s="807">
        <v>2266</v>
      </c>
      <c r="Q14" s="708">
        <f t="shared" si="7"/>
        <v>1.4496925960757219</v>
      </c>
      <c r="R14" s="807">
        <v>2267</v>
      </c>
      <c r="S14" s="708">
        <f t="shared" si="8"/>
        <v>1.4965968430850887</v>
      </c>
      <c r="T14" s="807">
        <v>2016</v>
      </c>
      <c r="U14" s="708">
        <f t="shared" si="9"/>
        <v>1.7077943530966482</v>
      </c>
    </row>
    <row r="15" spans="1:21" ht="16.5">
      <c r="A15" s="703" t="s">
        <v>334</v>
      </c>
      <c r="B15" s="707">
        <v>6</v>
      </c>
      <c r="C15" s="708">
        <f t="shared" si="0"/>
        <v>4.062783548435151E-3</v>
      </c>
      <c r="D15" s="707">
        <v>5</v>
      </c>
      <c r="E15" s="708">
        <f t="shared" si="1"/>
        <v>3.4820153905080259E-3</v>
      </c>
      <c r="F15" s="707">
        <v>14</v>
      </c>
      <c r="G15" s="708">
        <f t="shared" si="2"/>
        <v>8.5929635903857007E-3</v>
      </c>
      <c r="H15" s="707">
        <v>2</v>
      </c>
      <c r="I15" s="708">
        <f t="shared" si="3"/>
        <v>1.2532035014505831E-3</v>
      </c>
      <c r="J15" s="707">
        <v>6</v>
      </c>
      <c r="K15" s="708">
        <f t="shared" si="4"/>
        <v>3.8435175872958932E-3</v>
      </c>
      <c r="L15" s="807">
        <v>2</v>
      </c>
      <c r="M15" s="708">
        <f t="shared" si="5"/>
        <v>1.2077002970942731E-3</v>
      </c>
      <c r="N15" s="807">
        <v>107</v>
      </c>
      <c r="O15" s="708">
        <f t="shared" si="6"/>
        <v>6.4646318180719697E-2</v>
      </c>
      <c r="P15" s="807">
        <v>176</v>
      </c>
      <c r="Q15" s="708">
        <f t="shared" si="7"/>
        <v>0.11259748319034732</v>
      </c>
      <c r="R15" s="807">
        <v>282</v>
      </c>
      <c r="S15" s="708">
        <f t="shared" si="8"/>
        <v>0.18616687681958316</v>
      </c>
      <c r="T15" s="807">
        <v>1624</v>
      </c>
      <c r="U15" s="708">
        <f t="shared" si="9"/>
        <v>1.3757232288834109</v>
      </c>
    </row>
    <row r="16" spans="1:21" ht="16.5">
      <c r="A16" s="692" t="s">
        <v>1083</v>
      </c>
      <c r="B16" s="707">
        <v>3027</v>
      </c>
      <c r="C16" s="708">
        <f t="shared" si="0"/>
        <v>2.0496743001855338</v>
      </c>
      <c r="D16" s="807">
        <v>2940</v>
      </c>
      <c r="E16" s="708">
        <f t="shared" si="1"/>
        <v>2.047425049618719</v>
      </c>
      <c r="F16" s="807">
        <v>2974</v>
      </c>
      <c r="G16" s="708">
        <f t="shared" si="2"/>
        <v>1.8253909798433627</v>
      </c>
      <c r="H16" s="807">
        <v>2632</v>
      </c>
      <c r="I16" s="708">
        <f t="shared" si="3"/>
        <v>1.6492158079089672</v>
      </c>
      <c r="J16" s="807">
        <v>2326</v>
      </c>
      <c r="K16" s="708">
        <f t="shared" si="4"/>
        <v>1.4900036513417081</v>
      </c>
      <c r="L16" s="807">
        <v>2120</v>
      </c>
      <c r="M16" s="708">
        <f t="shared" si="5"/>
        <v>1.2801623149199295</v>
      </c>
      <c r="N16" s="807">
        <v>2028</v>
      </c>
      <c r="O16" s="708">
        <f t="shared" si="6"/>
        <v>1.2252591894439209</v>
      </c>
      <c r="P16" s="807">
        <v>1768</v>
      </c>
      <c r="Q16" s="708">
        <f t="shared" si="7"/>
        <v>1.1310928993212164</v>
      </c>
      <c r="R16" s="807">
        <v>1705</v>
      </c>
      <c r="S16" s="708">
        <f t="shared" si="8"/>
        <v>1.125583421905636</v>
      </c>
      <c r="T16" s="807">
        <v>1609</v>
      </c>
      <c r="U16" s="708">
        <f t="shared" si="9"/>
        <v>1.3630164256609656</v>
      </c>
    </row>
    <row r="17" spans="1:21" ht="20.100000000000001" customHeight="1">
      <c r="A17" s="692" t="s">
        <v>872</v>
      </c>
      <c r="B17" s="707">
        <v>724</v>
      </c>
      <c r="C17" s="708">
        <f t="shared" si="0"/>
        <v>0.49024254817784158</v>
      </c>
      <c r="D17" s="707">
        <v>717</v>
      </c>
      <c r="E17" s="708">
        <f t="shared" si="1"/>
        <v>0.49932100699885096</v>
      </c>
      <c r="F17" s="707">
        <v>793</v>
      </c>
      <c r="G17" s="708">
        <f t="shared" si="2"/>
        <v>0.48673000908399006</v>
      </c>
      <c r="H17" s="707">
        <v>840</v>
      </c>
      <c r="I17" s="708">
        <f t="shared" si="3"/>
        <v>0.52634547060924497</v>
      </c>
      <c r="J17" s="707">
        <v>912</v>
      </c>
      <c r="K17" s="708">
        <f t="shared" si="4"/>
        <v>0.58421467326897569</v>
      </c>
      <c r="L17" s="807">
        <v>1191</v>
      </c>
      <c r="M17" s="708">
        <f t="shared" si="5"/>
        <v>0.71918552691963966</v>
      </c>
      <c r="N17" s="807">
        <v>1397</v>
      </c>
      <c r="O17" s="708">
        <f t="shared" si="6"/>
        <v>0.84402716353705987</v>
      </c>
      <c r="P17" s="807">
        <v>1583</v>
      </c>
      <c r="Q17" s="708">
        <f t="shared" si="7"/>
        <v>1.0127375902859079</v>
      </c>
      <c r="R17" s="807">
        <v>1716</v>
      </c>
      <c r="S17" s="708">
        <f t="shared" si="8"/>
        <v>1.1328452504340594</v>
      </c>
      <c r="T17" s="807">
        <v>1596</v>
      </c>
      <c r="U17" s="708">
        <f t="shared" si="9"/>
        <v>1.3520038628681796</v>
      </c>
    </row>
    <row r="18" spans="1:21" ht="20.100000000000001" customHeight="1">
      <c r="A18" s="703" t="s">
        <v>873</v>
      </c>
      <c r="B18" s="707">
        <v>1555</v>
      </c>
      <c r="C18" s="708">
        <f t="shared" si="0"/>
        <v>1.0529380696361101</v>
      </c>
      <c r="D18" s="707">
        <v>1483</v>
      </c>
      <c r="E18" s="708">
        <f t="shared" si="1"/>
        <v>1.0327657648246806</v>
      </c>
      <c r="F18" s="707">
        <v>1373</v>
      </c>
      <c r="G18" s="708">
        <f t="shared" si="2"/>
        <v>0.84272421497139771</v>
      </c>
      <c r="H18" s="707">
        <v>1468</v>
      </c>
      <c r="I18" s="708">
        <f t="shared" si="3"/>
        <v>0.91985137006472795</v>
      </c>
      <c r="J18" s="707">
        <v>1597</v>
      </c>
      <c r="K18" s="708">
        <f t="shared" si="4"/>
        <v>1.023016264485257</v>
      </c>
      <c r="L18" s="807">
        <v>1764</v>
      </c>
      <c r="M18" s="708">
        <f t="shared" si="5"/>
        <v>1.0651916620371489</v>
      </c>
      <c r="N18" s="807">
        <v>1652</v>
      </c>
      <c r="O18" s="708">
        <f t="shared" si="6"/>
        <v>0.99809081901447594</v>
      </c>
      <c r="P18" s="807">
        <v>1641</v>
      </c>
      <c r="Q18" s="708">
        <f t="shared" si="7"/>
        <v>1.0498435790645453</v>
      </c>
      <c r="R18" s="807">
        <v>1583</v>
      </c>
      <c r="S18" s="708">
        <f t="shared" si="8"/>
        <v>1.0450431418631212</v>
      </c>
      <c r="T18" s="807">
        <v>1565</v>
      </c>
      <c r="U18" s="708">
        <f t="shared" si="9"/>
        <v>1.3257431362084593</v>
      </c>
    </row>
    <row r="19" spans="1:21" ht="20.100000000000001" customHeight="1">
      <c r="A19" s="692" t="s">
        <v>811</v>
      </c>
      <c r="B19" s="707">
        <v>1257</v>
      </c>
      <c r="C19" s="708">
        <f t="shared" si="0"/>
        <v>0.85115315339716424</v>
      </c>
      <c r="D19" s="707">
        <v>1239</v>
      </c>
      <c r="E19" s="708">
        <f t="shared" si="1"/>
        <v>0.86284341376788887</v>
      </c>
      <c r="F19" s="707">
        <v>1131</v>
      </c>
      <c r="G19" s="708">
        <f t="shared" si="2"/>
        <v>0.69418870148044487</v>
      </c>
      <c r="H19" s="707">
        <v>1161</v>
      </c>
      <c r="I19" s="708">
        <f t="shared" si="3"/>
        <v>0.72748463259206353</v>
      </c>
      <c r="J19" s="707">
        <v>1359</v>
      </c>
      <c r="K19" s="708">
        <f t="shared" si="4"/>
        <v>0.87055673352251972</v>
      </c>
      <c r="L19" s="807">
        <v>1672</v>
      </c>
      <c r="M19" s="708">
        <f t="shared" si="5"/>
        <v>1.0096374483708122</v>
      </c>
      <c r="N19" s="807">
        <v>1740</v>
      </c>
      <c r="O19" s="708">
        <f t="shared" si="6"/>
        <v>1.0512578844341334</v>
      </c>
      <c r="P19" s="807">
        <v>1629</v>
      </c>
      <c r="Q19" s="708">
        <f t="shared" si="7"/>
        <v>1.0421664779379307</v>
      </c>
      <c r="R19" s="807">
        <v>1651</v>
      </c>
      <c r="S19" s="708">
        <f t="shared" si="8"/>
        <v>1.0899344454933753</v>
      </c>
      <c r="T19" s="807">
        <v>1426</v>
      </c>
      <c r="U19" s="708">
        <f t="shared" si="9"/>
        <v>1.2079934263471328</v>
      </c>
    </row>
    <row r="20" spans="1:21" ht="20.100000000000001" customHeight="1">
      <c r="A20" s="692" t="s">
        <v>871</v>
      </c>
      <c r="B20" s="707">
        <v>697</v>
      </c>
      <c r="C20" s="708">
        <f t="shared" si="0"/>
        <v>0.47196002220988342</v>
      </c>
      <c r="D20" s="707">
        <v>724</v>
      </c>
      <c r="E20" s="708">
        <f t="shared" si="1"/>
        <v>0.50419582854556222</v>
      </c>
      <c r="F20" s="707">
        <v>709</v>
      </c>
      <c r="G20" s="708">
        <f t="shared" si="2"/>
        <v>0.43517222754167584</v>
      </c>
      <c r="H20" s="707">
        <v>728</v>
      </c>
      <c r="I20" s="708">
        <f t="shared" si="3"/>
        <v>0.45616607452801228</v>
      </c>
      <c r="J20" s="707">
        <v>812</v>
      </c>
      <c r="K20" s="708">
        <f t="shared" si="4"/>
        <v>0.52015604681404426</v>
      </c>
      <c r="L20" s="807">
        <v>931</v>
      </c>
      <c r="M20" s="708">
        <f t="shared" si="5"/>
        <v>0.56218448829738421</v>
      </c>
      <c r="N20" s="807">
        <v>1146</v>
      </c>
      <c r="O20" s="708">
        <f t="shared" si="6"/>
        <v>0.69238019285144636</v>
      </c>
      <c r="P20" s="807">
        <v>1144</v>
      </c>
      <c r="Q20" s="708">
        <f t="shared" si="7"/>
        <v>0.73188364073725765</v>
      </c>
      <c r="R20" s="807">
        <v>1270</v>
      </c>
      <c r="S20" s="708">
        <f t="shared" si="8"/>
        <v>0.83841111191798101</v>
      </c>
      <c r="T20" s="807">
        <v>1255</v>
      </c>
      <c r="U20" s="708">
        <f t="shared" si="9"/>
        <v>1.0631358696112565</v>
      </c>
    </row>
    <row r="21" spans="1:21" ht="20.100000000000001" customHeight="1">
      <c r="A21" s="692" t="s">
        <v>397</v>
      </c>
      <c r="B21" s="707">
        <v>1458</v>
      </c>
      <c r="C21" s="708">
        <f t="shared" si="0"/>
        <v>0.98725640226974176</v>
      </c>
      <c r="D21" s="707">
        <v>1243</v>
      </c>
      <c r="E21" s="708">
        <f t="shared" si="1"/>
        <v>0.86562902608029524</v>
      </c>
      <c r="F21" s="707">
        <v>1207</v>
      </c>
      <c r="G21" s="708">
        <f t="shared" si="2"/>
        <v>0.74083621811396727</v>
      </c>
      <c r="H21" s="707">
        <v>1191</v>
      </c>
      <c r="I21" s="708">
        <f t="shared" si="3"/>
        <v>0.74628268511382223</v>
      </c>
      <c r="J21" s="707">
        <v>1229</v>
      </c>
      <c r="K21" s="708">
        <f t="shared" si="4"/>
        <v>0.78728051913110886</v>
      </c>
      <c r="L21" s="807">
        <v>1428</v>
      </c>
      <c r="M21" s="708">
        <f t="shared" si="5"/>
        <v>0.8622980121253111</v>
      </c>
      <c r="N21" s="807">
        <v>1687</v>
      </c>
      <c r="O21" s="708">
        <f t="shared" si="6"/>
        <v>1.0192368109427488</v>
      </c>
      <c r="P21" s="807">
        <v>1483</v>
      </c>
      <c r="Q21" s="708">
        <f t="shared" si="7"/>
        <v>0.94876174756411991</v>
      </c>
      <c r="R21" s="807">
        <v>1468</v>
      </c>
      <c r="S21" s="708">
        <f t="shared" si="8"/>
        <v>0.96912402542960319</v>
      </c>
      <c r="T21" s="807">
        <v>1193</v>
      </c>
      <c r="U21" s="708">
        <f t="shared" si="9"/>
        <v>1.0106144162918158</v>
      </c>
    </row>
    <row r="22" spans="1:21" ht="20.100000000000001" customHeight="1">
      <c r="A22" s="692" t="s">
        <v>880</v>
      </c>
      <c r="B22" s="707">
        <v>1307</v>
      </c>
      <c r="C22" s="708">
        <f t="shared" si="0"/>
        <v>0.88500968296745708</v>
      </c>
      <c r="D22" s="707">
        <v>1217</v>
      </c>
      <c r="E22" s="708">
        <f t="shared" si="1"/>
        <v>0.8475225460496536</v>
      </c>
      <c r="F22" s="707">
        <v>1146</v>
      </c>
      <c r="G22" s="708">
        <f t="shared" si="2"/>
        <v>0.70339544818442956</v>
      </c>
      <c r="H22" s="707">
        <v>1182</v>
      </c>
      <c r="I22" s="708">
        <f t="shared" si="3"/>
        <v>0.74064326935729452</v>
      </c>
      <c r="J22" s="707">
        <v>1166</v>
      </c>
      <c r="K22" s="708">
        <f t="shared" si="4"/>
        <v>0.74692358446450191</v>
      </c>
      <c r="L22" s="807">
        <v>1176</v>
      </c>
      <c r="M22" s="708">
        <f t="shared" si="5"/>
        <v>0.71012777469143262</v>
      </c>
      <c r="N22" s="807">
        <v>1139</v>
      </c>
      <c r="O22" s="708">
        <f t="shared" si="6"/>
        <v>0.68815099446579175</v>
      </c>
      <c r="P22" s="807">
        <v>1159</v>
      </c>
      <c r="Q22" s="708">
        <f t="shared" si="7"/>
        <v>0.74148001714552592</v>
      </c>
      <c r="R22" s="807">
        <v>1188</v>
      </c>
      <c r="S22" s="708">
        <f t="shared" si="8"/>
        <v>0.78427748106973338</v>
      </c>
      <c r="T22" s="807">
        <v>996</v>
      </c>
      <c r="U22" s="708">
        <f t="shared" si="9"/>
        <v>0.84373173397036783</v>
      </c>
    </row>
    <row r="23" spans="1:21" ht="20.100000000000001" customHeight="1">
      <c r="A23" s="692" t="s">
        <v>344</v>
      </c>
      <c r="B23" s="707">
        <v>723</v>
      </c>
      <c r="C23" s="708">
        <f t="shared" si="0"/>
        <v>0.48956541758643568</v>
      </c>
      <c r="D23" s="707">
        <v>755</v>
      </c>
      <c r="E23" s="708">
        <f t="shared" si="1"/>
        <v>0.52578432396671193</v>
      </c>
      <c r="F23" s="707">
        <v>913</v>
      </c>
      <c r="G23" s="708">
        <f t="shared" si="2"/>
        <v>0.56038398271586753</v>
      </c>
      <c r="H23" s="707">
        <v>953</v>
      </c>
      <c r="I23" s="708">
        <f t="shared" si="3"/>
        <v>0.59715146844120282</v>
      </c>
      <c r="J23" s="707">
        <v>915</v>
      </c>
      <c r="K23" s="708">
        <f t="shared" si="4"/>
        <v>0.58613643206262378</v>
      </c>
      <c r="L23" s="807">
        <v>944</v>
      </c>
      <c r="M23" s="708">
        <f t="shared" si="5"/>
        <v>0.57003454022849687</v>
      </c>
      <c r="N23" s="807">
        <v>1170</v>
      </c>
      <c r="O23" s="708">
        <f t="shared" si="6"/>
        <v>0.70688030160226201</v>
      </c>
      <c r="P23" s="807">
        <v>1030</v>
      </c>
      <c r="Q23" s="708">
        <f t="shared" si="7"/>
        <v>0.65895118003441899</v>
      </c>
      <c r="R23" s="807">
        <v>999</v>
      </c>
      <c r="S23" s="708">
        <f t="shared" si="8"/>
        <v>0.65950606362682129</v>
      </c>
      <c r="T23" s="807">
        <v>951</v>
      </c>
      <c r="U23" s="708">
        <f t="shared" si="9"/>
        <v>0.80561132430303184</v>
      </c>
    </row>
    <row r="24" spans="1:21" ht="20.100000000000001" customHeight="1">
      <c r="A24" s="692" t="s">
        <v>779</v>
      </c>
      <c r="B24" s="707">
        <v>29</v>
      </c>
      <c r="C24" s="708">
        <f t="shared" si="0"/>
        <v>1.9636787150769899E-2</v>
      </c>
      <c r="D24" s="707">
        <v>24</v>
      </c>
      <c r="E24" s="708">
        <f t="shared" si="1"/>
        <v>1.6713673874438523E-2</v>
      </c>
      <c r="F24" s="707">
        <v>38</v>
      </c>
      <c r="G24" s="708">
        <f t="shared" si="2"/>
        <v>2.332375831676119E-2</v>
      </c>
      <c r="H24" s="707">
        <v>45</v>
      </c>
      <c r="I24" s="708">
        <f t="shared" si="3"/>
        <v>2.8197078782638121E-2</v>
      </c>
      <c r="J24" s="707">
        <v>48</v>
      </c>
      <c r="K24" s="708">
        <f t="shared" si="4"/>
        <v>3.0748140698367146E-2</v>
      </c>
      <c r="L24" s="807">
        <v>48</v>
      </c>
      <c r="M24" s="708">
        <f t="shared" si="5"/>
        <v>2.8984807130262552E-2</v>
      </c>
      <c r="N24" s="807">
        <v>46</v>
      </c>
      <c r="O24" s="708">
        <f t="shared" si="6"/>
        <v>2.7791875105729964E-2</v>
      </c>
      <c r="P24" s="807">
        <v>61</v>
      </c>
      <c r="Q24" s="708">
        <f t="shared" si="7"/>
        <v>3.9025264060290832E-2</v>
      </c>
      <c r="R24" s="807">
        <v>109</v>
      </c>
      <c r="S24" s="708">
        <f t="shared" si="8"/>
        <v>7.1958119054377892E-2</v>
      </c>
      <c r="T24" s="807">
        <v>628</v>
      </c>
      <c r="U24" s="708">
        <f t="shared" si="9"/>
        <v>0.53199149491304309</v>
      </c>
    </row>
    <row r="25" spans="1:21" ht="16.5">
      <c r="A25" s="692" t="s">
        <v>346</v>
      </c>
      <c r="B25" s="707">
        <v>311</v>
      </c>
      <c r="C25" s="708">
        <f t="shared" si="0"/>
        <v>0.210587613927222</v>
      </c>
      <c r="D25" s="707">
        <v>245</v>
      </c>
      <c r="E25" s="708">
        <f t="shared" si="1"/>
        <v>0.17061875413489327</v>
      </c>
      <c r="F25" s="707">
        <v>318</v>
      </c>
      <c r="G25" s="708">
        <f t="shared" si="2"/>
        <v>0.19518303012447522</v>
      </c>
      <c r="H25" s="707">
        <v>259</v>
      </c>
      <c r="I25" s="708">
        <f t="shared" si="3"/>
        <v>0.16228985343785049</v>
      </c>
      <c r="J25" s="707">
        <v>290</v>
      </c>
      <c r="K25" s="708">
        <f t="shared" si="4"/>
        <v>0.18577001671930149</v>
      </c>
      <c r="L25" s="807">
        <v>352</v>
      </c>
      <c r="M25" s="708">
        <f t="shared" si="5"/>
        <v>0.21255525228859204</v>
      </c>
      <c r="N25" s="807">
        <v>371</v>
      </c>
      <c r="O25" s="708">
        <f t="shared" si="6"/>
        <v>0.22414751443969164</v>
      </c>
      <c r="P25" s="807">
        <v>433</v>
      </c>
      <c r="Q25" s="708">
        <f t="shared" si="7"/>
        <v>0.27701539898534316</v>
      </c>
      <c r="R25" s="807">
        <v>510</v>
      </c>
      <c r="S25" s="708">
        <f t="shared" si="8"/>
        <v>0.33668477722690576</v>
      </c>
      <c r="T25" s="807">
        <v>598</v>
      </c>
      <c r="U25" s="708">
        <f t="shared" si="9"/>
        <v>0.50657788846815255</v>
      </c>
    </row>
    <row r="26" spans="1:21" ht="20.100000000000001" customHeight="1">
      <c r="A26" s="692" t="s">
        <v>1084</v>
      </c>
      <c r="B26" s="707">
        <v>831</v>
      </c>
      <c r="C26" s="708">
        <f t="shared" si="0"/>
        <v>0.5626955214582684</v>
      </c>
      <c r="D26" s="707">
        <v>782</v>
      </c>
      <c r="E26" s="708">
        <f t="shared" si="1"/>
        <v>0.54458720707545527</v>
      </c>
      <c r="F26" s="707">
        <v>740</v>
      </c>
      <c r="G26" s="708">
        <f t="shared" si="2"/>
        <v>0.45419950406324416</v>
      </c>
      <c r="H26" s="707">
        <v>577</v>
      </c>
      <c r="I26" s="708">
        <f t="shared" si="3"/>
        <v>0.36154921016849323</v>
      </c>
      <c r="J26" s="707">
        <v>493</v>
      </c>
      <c r="K26" s="708">
        <f t="shared" si="4"/>
        <v>0.31580902842281255</v>
      </c>
      <c r="L26" s="807">
        <v>512</v>
      </c>
      <c r="M26" s="708">
        <f t="shared" si="5"/>
        <v>0.30917127605613393</v>
      </c>
      <c r="N26" s="807">
        <v>444</v>
      </c>
      <c r="O26" s="708">
        <f t="shared" si="6"/>
        <v>0.26825201189008918</v>
      </c>
      <c r="P26" s="807">
        <v>380</v>
      </c>
      <c r="Q26" s="708">
        <f t="shared" si="7"/>
        <v>0.24310820234279537</v>
      </c>
      <c r="R26" s="807">
        <v>543</v>
      </c>
      <c r="S26" s="708">
        <f t="shared" si="8"/>
        <v>0.35847026281217609</v>
      </c>
      <c r="T26" s="807">
        <v>511</v>
      </c>
      <c r="U26" s="708">
        <f t="shared" si="9"/>
        <v>0.43287842977796981</v>
      </c>
    </row>
    <row r="27" spans="1:21" ht="20.100000000000001" customHeight="1">
      <c r="A27" s="692" t="s">
        <v>400</v>
      </c>
      <c r="B27" s="807">
        <v>842</v>
      </c>
      <c r="C27" s="708">
        <f t="shared" si="0"/>
        <v>0.57014395796373285</v>
      </c>
      <c r="D27" s="807">
        <v>823</v>
      </c>
      <c r="E27" s="708">
        <f t="shared" si="1"/>
        <v>0.57313973327762113</v>
      </c>
      <c r="F27" s="807">
        <v>666</v>
      </c>
      <c r="G27" s="708">
        <f t="shared" si="2"/>
        <v>0.40877955365691981</v>
      </c>
      <c r="H27" s="807">
        <v>586</v>
      </c>
      <c r="I27" s="708">
        <f t="shared" si="3"/>
        <v>0.36718862592502083</v>
      </c>
      <c r="J27" s="807">
        <v>477</v>
      </c>
      <c r="K27" s="708">
        <f t="shared" si="4"/>
        <v>0.30555964819002351</v>
      </c>
      <c r="L27" s="807">
        <v>495</v>
      </c>
      <c r="M27" s="708">
        <f t="shared" si="5"/>
        <v>0.29890582353083262</v>
      </c>
      <c r="N27" s="807">
        <v>515</v>
      </c>
      <c r="O27" s="708">
        <f t="shared" si="6"/>
        <v>0.31114816694458541</v>
      </c>
      <c r="P27" s="807">
        <v>479</v>
      </c>
      <c r="Q27" s="708">
        <f t="shared" si="7"/>
        <v>0.30644428663736573</v>
      </c>
      <c r="R27" s="807">
        <v>569</v>
      </c>
      <c r="S27" s="708">
        <f t="shared" si="8"/>
        <v>0.37563458478844974</v>
      </c>
      <c r="T27" s="807">
        <v>495</v>
      </c>
      <c r="U27" s="708">
        <f t="shared" si="9"/>
        <v>0.41932450634069479</v>
      </c>
    </row>
    <row r="28" spans="1:21" ht="20.100000000000001" customHeight="1">
      <c r="A28" s="692" t="s">
        <v>1073</v>
      </c>
      <c r="B28" s="707">
        <v>1214</v>
      </c>
      <c r="C28" s="708">
        <f t="shared" si="0"/>
        <v>0.82203653796671228</v>
      </c>
      <c r="D28" s="707">
        <v>997</v>
      </c>
      <c r="E28" s="708">
        <f t="shared" si="1"/>
        <v>0.6943138688673004</v>
      </c>
      <c r="F28" s="707">
        <v>881</v>
      </c>
      <c r="G28" s="708">
        <f t="shared" si="2"/>
        <v>0.54074292308070016</v>
      </c>
      <c r="H28" s="707">
        <v>783</v>
      </c>
      <c r="I28" s="708">
        <f t="shared" si="3"/>
        <v>0.4906291708179033</v>
      </c>
      <c r="J28" s="707">
        <v>679</v>
      </c>
      <c r="K28" s="708">
        <f t="shared" si="4"/>
        <v>0.43495807362898525</v>
      </c>
      <c r="L28" s="807">
        <v>722</v>
      </c>
      <c r="M28" s="708">
        <f t="shared" si="5"/>
        <v>0.43597980725103258</v>
      </c>
      <c r="N28" s="807">
        <v>621</v>
      </c>
      <c r="O28" s="708">
        <f t="shared" si="6"/>
        <v>0.37519031392735447</v>
      </c>
      <c r="P28" s="807">
        <v>481</v>
      </c>
      <c r="Q28" s="708">
        <f t="shared" si="7"/>
        <v>0.30772380349180151</v>
      </c>
      <c r="R28" s="807">
        <v>535</v>
      </c>
      <c r="S28" s="708">
        <f t="shared" si="8"/>
        <v>0.35318893297332266</v>
      </c>
      <c r="T28" s="807">
        <v>454</v>
      </c>
      <c r="U28" s="708">
        <f t="shared" si="9"/>
        <v>0.38459257753267767</v>
      </c>
    </row>
    <row r="29" spans="1:21" ht="16.5">
      <c r="A29" s="692" t="s">
        <v>881</v>
      </c>
      <c r="B29" s="707">
        <v>804</v>
      </c>
      <c r="C29" s="708">
        <f t="shared" si="0"/>
        <v>0.5444129954903103</v>
      </c>
      <c r="D29" s="707">
        <v>731</v>
      </c>
      <c r="E29" s="708">
        <f t="shared" si="1"/>
        <v>0.50907065009227348</v>
      </c>
      <c r="F29" s="707">
        <v>722</v>
      </c>
      <c r="G29" s="708">
        <f t="shared" si="2"/>
        <v>0.44315140801846253</v>
      </c>
      <c r="H29" s="707">
        <v>748</v>
      </c>
      <c r="I29" s="708">
        <f t="shared" si="3"/>
        <v>0.46869810954251806</v>
      </c>
      <c r="J29" s="707">
        <v>677</v>
      </c>
      <c r="K29" s="708">
        <f t="shared" si="4"/>
        <v>0.43367690109988655</v>
      </c>
      <c r="L29" s="807">
        <v>520</v>
      </c>
      <c r="M29" s="708">
        <f t="shared" si="5"/>
        <v>0.31400207724451101</v>
      </c>
      <c r="N29" s="807">
        <v>545</v>
      </c>
      <c r="O29" s="708">
        <f t="shared" si="6"/>
        <v>0.32927330288310497</v>
      </c>
      <c r="P29" s="807">
        <v>582</v>
      </c>
      <c r="Q29" s="708">
        <f t="shared" si="7"/>
        <v>0.37233940464080761</v>
      </c>
      <c r="R29" s="807">
        <v>609</v>
      </c>
      <c r="S29" s="708">
        <f t="shared" si="8"/>
        <v>0.40204123398271685</v>
      </c>
      <c r="T29" s="807">
        <v>447</v>
      </c>
      <c r="U29" s="708">
        <f t="shared" si="9"/>
        <v>0.37866273602886985</v>
      </c>
    </row>
    <row r="30" spans="1:21" ht="20.100000000000001" customHeight="1">
      <c r="A30" s="692" t="s">
        <v>333</v>
      </c>
      <c r="B30" s="707">
        <v>1273</v>
      </c>
      <c r="C30" s="708">
        <f t="shared" si="0"/>
        <v>0.86198724285965789</v>
      </c>
      <c r="D30" s="707">
        <v>1194</v>
      </c>
      <c r="E30" s="708">
        <f t="shared" si="1"/>
        <v>0.83150527525331663</v>
      </c>
      <c r="F30" s="707">
        <v>1065</v>
      </c>
      <c r="G30" s="708">
        <f t="shared" si="2"/>
        <v>0.65367901598291223</v>
      </c>
      <c r="H30" s="707">
        <v>774</v>
      </c>
      <c r="I30" s="708">
        <f t="shared" si="3"/>
        <v>0.48498975506137565</v>
      </c>
      <c r="J30" s="707">
        <v>725</v>
      </c>
      <c r="K30" s="708">
        <f t="shared" si="4"/>
        <v>0.46442504179825372</v>
      </c>
      <c r="L30" s="807">
        <v>597</v>
      </c>
      <c r="M30" s="708">
        <f t="shared" si="5"/>
        <v>0.36049853868264053</v>
      </c>
      <c r="N30" s="807">
        <v>439</v>
      </c>
      <c r="O30" s="708">
        <f t="shared" si="6"/>
        <v>0.26523115590033591</v>
      </c>
      <c r="P30" s="807">
        <v>384</v>
      </c>
      <c r="Q30" s="708">
        <f t="shared" si="7"/>
        <v>0.2456672360516669</v>
      </c>
      <c r="R30" s="807">
        <v>419</v>
      </c>
      <c r="S30" s="708">
        <f t="shared" si="8"/>
        <v>0.27660965030994805</v>
      </c>
      <c r="T30" s="807">
        <v>353</v>
      </c>
      <c r="U30" s="708">
        <f t="shared" si="9"/>
        <v>0.29903343583487935</v>
      </c>
    </row>
    <row r="31" spans="1:21" ht="20.100000000000001" customHeight="1">
      <c r="A31" s="692" t="s">
        <v>988</v>
      </c>
      <c r="B31" s="707">
        <v>285</v>
      </c>
      <c r="C31" s="708">
        <f t="shared" si="0"/>
        <v>0.19298221855066969</v>
      </c>
      <c r="D31" s="707">
        <v>356</v>
      </c>
      <c r="E31" s="708">
        <f t="shared" si="1"/>
        <v>0.24791949580417147</v>
      </c>
      <c r="F31" s="707">
        <v>371</v>
      </c>
      <c r="G31" s="708">
        <f t="shared" si="2"/>
        <v>0.22771353514522108</v>
      </c>
      <c r="H31" s="707">
        <v>255</v>
      </c>
      <c r="I31" s="708">
        <f t="shared" si="3"/>
        <v>0.15978344643494932</v>
      </c>
      <c r="J31" s="707">
        <v>210</v>
      </c>
      <c r="K31" s="708">
        <f t="shared" si="4"/>
        <v>0.13452311555535626</v>
      </c>
      <c r="L31" s="807">
        <v>216</v>
      </c>
      <c r="M31" s="708">
        <f t="shared" si="5"/>
        <v>0.1304316320861815</v>
      </c>
      <c r="N31" s="807">
        <v>225</v>
      </c>
      <c r="O31" s="708">
        <f t="shared" si="6"/>
        <v>0.13593851953889655</v>
      </c>
      <c r="P31" s="807">
        <v>231</v>
      </c>
      <c r="Q31" s="708">
        <f t="shared" si="7"/>
        <v>0.14778419668733087</v>
      </c>
      <c r="R31" s="807">
        <v>313</v>
      </c>
      <c r="S31" s="708">
        <f t="shared" si="8"/>
        <v>0.20663202994514021</v>
      </c>
      <c r="T31" s="807">
        <v>338</v>
      </c>
      <c r="U31" s="708">
        <f t="shared" si="9"/>
        <v>0.28632663261243402</v>
      </c>
    </row>
    <row r="32" spans="1:21" ht="20.100000000000001" customHeight="1">
      <c r="A32" s="692" t="s">
        <v>788</v>
      </c>
      <c r="B32" s="707">
        <v>127</v>
      </c>
      <c r="C32" s="708">
        <f t="shared" si="0"/>
        <v>8.5995585108544034E-2</v>
      </c>
      <c r="D32" s="707">
        <v>116</v>
      </c>
      <c r="E32" s="708">
        <f t="shared" si="1"/>
        <v>8.07827570597862E-2</v>
      </c>
      <c r="F32" s="707">
        <v>97</v>
      </c>
      <c r="G32" s="708">
        <f t="shared" si="2"/>
        <v>5.9536962019100935E-2</v>
      </c>
      <c r="H32" s="707">
        <v>102</v>
      </c>
      <c r="I32" s="708">
        <f t="shared" si="3"/>
        <v>6.3913378573979746E-2</v>
      </c>
      <c r="J32" s="707">
        <v>114</v>
      </c>
      <c r="K32" s="708">
        <f t="shared" si="4"/>
        <v>7.3026834158621962E-2</v>
      </c>
      <c r="L32" s="807">
        <v>150</v>
      </c>
      <c r="M32" s="708">
        <f t="shared" si="5"/>
        <v>9.0577522282070486E-2</v>
      </c>
      <c r="N32" s="807">
        <v>144</v>
      </c>
      <c r="O32" s="708">
        <f t="shared" si="6"/>
        <v>8.7000652504893791E-2</v>
      </c>
      <c r="P32" s="807">
        <v>189</v>
      </c>
      <c r="Q32" s="708">
        <f t="shared" si="7"/>
        <v>0.12091434274417981</v>
      </c>
      <c r="R32" s="807">
        <v>265</v>
      </c>
      <c r="S32" s="708">
        <f t="shared" si="8"/>
        <v>0.17494405091201964</v>
      </c>
      <c r="T32" s="807">
        <v>306</v>
      </c>
      <c r="U32" s="708">
        <f t="shared" si="9"/>
        <v>0.25921878573788409</v>
      </c>
    </row>
    <row r="33" spans="1:21" ht="20.100000000000001" customHeight="1">
      <c r="A33" s="692" t="s">
        <v>328</v>
      </c>
      <c r="B33" s="707">
        <v>405</v>
      </c>
      <c r="C33" s="708">
        <f t="shared" si="0"/>
        <v>0.27423788951937272</v>
      </c>
      <c r="D33" s="707">
        <v>357</v>
      </c>
      <c r="E33" s="708">
        <f t="shared" si="1"/>
        <v>0.24861589888227309</v>
      </c>
      <c r="F33" s="707">
        <v>434</v>
      </c>
      <c r="G33" s="708">
        <f t="shared" si="2"/>
        <v>0.26638187130195673</v>
      </c>
      <c r="H33" s="707">
        <v>355</v>
      </c>
      <c r="I33" s="708">
        <f t="shared" si="3"/>
        <v>0.22244362150747851</v>
      </c>
      <c r="J33" s="707">
        <v>307</v>
      </c>
      <c r="K33" s="708">
        <f t="shared" si="4"/>
        <v>0.19665998321663986</v>
      </c>
      <c r="L33" s="807">
        <v>295</v>
      </c>
      <c r="M33" s="708">
        <f t="shared" si="5"/>
        <v>0.17813579382140529</v>
      </c>
      <c r="N33" s="807">
        <v>323</v>
      </c>
      <c r="O33" s="708">
        <f t="shared" si="6"/>
        <v>0.19514729693806038</v>
      </c>
      <c r="P33" s="807">
        <v>259</v>
      </c>
      <c r="Q33" s="708">
        <f t="shared" si="7"/>
        <v>0.16569743264943157</v>
      </c>
      <c r="R33" s="807">
        <v>271</v>
      </c>
      <c r="S33" s="708">
        <f t="shared" si="8"/>
        <v>0.17890504829115972</v>
      </c>
      <c r="T33" s="807">
        <v>290</v>
      </c>
      <c r="U33" s="708">
        <f t="shared" si="9"/>
        <v>0.24566486230060908</v>
      </c>
    </row>
    <row r="34" spans="1:21" ht="20.100000000000001" customHeight="1">
      <c r="A34" s="693" t="s">
        <v>341</v>
      </c>
      <c r="B34" s="707">
        <v>601</v>
      </c>
      <c r="C34" s="708">
        <f t="shared" si="0"/>
        <v>0.40695548543492099</v>
      </c>
      <c r="D34" s="707">
        <v>778</v>
      </c>
      <c r="E34" s="708">
        <f t="shared" si="1"/>
        <v>0.5418015947630489</v>
      </c>
      <c r="F34" s="707">
        <v>534</v>
      </c>
      <c r="G34" s="708">
        <f t="shared" si="2"/>
        <v>0.32776018266185458</v>
      </c>
      <c r="H34" s="707">
        <v>465</v>
      </c>
      <c r="I34" s="708">
        <f t="shared" si="3"/>
        <v>0.29136981408726054</v>
      </c>
      <c r="J34" s="707">
        <v>394</v>
      </c>
      <c r="K34" s="708">
        <f t="shared" si="4"/>
        <v>0.25239098823243028</v>
      </c>
      <c r="L34" s="807">
        <v>367</v>
      </c>
      <c r="M34" s="708">
        <f t="shared" si="5"/>
        <v>0.22161300451679911</v>
      </c>
      <c r="N34" s="807">
        <v>327</v>
      </c>
      <c r="O34" s="708">
        <f t="shared" si="6"/>
        <v>0.19756398172986298</v>
      </c>
      <c r="P34" s="807">
        <v>296</v>
      </c>
      <c r="Q34" s="708">
        <f t="shared" si="7"/>
        <v>0.18936849445649323</v>
      </c>
      <c r="R34" s="807">
        <v>247</v>
      </c>
      <c r="S34" s="708">
        <f t="shared" si="8"/>
        <v>0.16306105877459945</v>
      </c>
      <c r="T34" s="807">
        <v>289</v>
      </c>
      <c r="U34" s="708">
        <f t="shared" si="9"/>
        <v>0.24481774208577942</v>
      </c>
    </row>
    <row r="35" spans="1:21" ht="20.100000000000001" customHeight="1">
      <c r="A35" s="692" t="s">
        <v>874</v>
      </c>
      <c r="B35" s="707">
        <v>31</v>
      </c>
      <c r="C35" s="708">
        <f t="shared" si="0"/>
        <v>2.0991048333581615E-2</v>
      </c>
      <c r="D35" s="707">
        <v>30</v>
      </c>
      <c r="E35" s="708">
        <f t="shared" si="1"/>
        <v>2.0892092343048157E-2</v>
      </c>
      <c r="F35" s="707">
        <v>10</v>
      </c>
      <c r="G35" s="708">
        <f t="shared" si="2"/>
        <v>6.1378311359897861E-3</v>
      </c>
      <c r="H35" s="707">
        <v>6</v>
      </c>
      <c r="I35" s="708">
        <f t="shared" si="3"/>
        <v>3.7596105043517496E-3</v>
      </c>
      <c r="J35" s="707">
        <v>7</v>
      </c>
      <c r="K35" s="708">
        <f t="shared" si="4"/>
        <v>4.4841038518452087E-3</v>
      </c>
      <c r="L35" s="807">
        <v>6</v>
      </c>
      <c r="M35" s="708">
        <f t="shared" si="5"/>
        <v>3.623100891282819E-3</v>
      </c>
      <c r="N35" s="807">
        <v>26</v>
      </c>
      <c r="O35" s="708">
        <f t="shared" si="6"/>
        <v>1.5708451146716932E-2</v>
      </c>
      <c r="P35" s="807">
        <v>42</v>
      </c>
      <c r="Q35" s="708">
        <f t="shared" si="7"/>
        <v>2.686985394315107E-2</v>
      </c>
      <c r="R35" s="807">
        <v>111</v>
      </c>
      <c r="S35" s="708">
        <f t="shared" si="8"/>
        <v>7.327845151409125E-2</v>
      </c>
      <c r="T35" s="807">
        <v>267</v>
      </c>
      <c r="U35" s="708">
        <f t="shared" si="9"/>
        <v>0.2261810973595263</v>
      </c>
    </row>
    <row r="36" spans="1:21" ht="20.100000000000001" customHeight="1">
      <c r="A36" s="692" t="s">
        <v>789</v>
      </c>
      <c r="B36" s="707">
        <v>126</v>
      </c>
      <c r="C36" s="708">
        <f t="shared" si="0"/>
        <v>8.5318454517138181E-2</v>
      </c>
      <c r="D36" s="707">
        <v>131</v>
      </c>
      <c r="E36" s="708">
        <f t="shared" si="1"/>
        <v>9.1228803231310288E-2</v>
      </c>
      <c r="F36" s="707">
        <v>144</v>
      </c>
      <c r="G36" s="708">
        <f t="shared" si="2"/>
        <v>8.838476835825293E-2</v>
      </c>
      <c r="H36" s="707">
        <v>115</v>
      </c>
      <c r="I36" s="708">
        <f t="shared" si="3"/>
        <v>7.2059201333408526E-2</v>
      </c>
      <c r="J36" s="707">
        <v>157</v>
      </c>
      <c r="K36" s="708">
        <f t="shared" si="4"/>
        <v>0.10057204353424254</v>
      </c>
      <c r="L36" s="807">
        <v>119</v>
      </c>
      <c r="M36" s="708">
        <f t="shared" si="5"/>
        <v>7.1858167677109244E-2</v>
      </c>
      <c r="N36" s="807">
        <v>137</v>
      </c>
      <c r="O36" s="708">
        <f t="shared" si="6"/>
        <v>8.2771454119239224E-2</v>
      </c>
      <c r="P36" s="807">
        <v>135</v>
      </c>
      <c r="Q36" s="708">
        <f t="shared" si="7"/>
        <v>8.6367387674414139E-2</v>
      </c>
      <c r="R36" s="807">
        <v>186</v>
      </c>
      <c r="S36" s="708">
        <f t="shared" si="8"/>
        <v>0.1227909187533421</v>
      </c>
      <c r="T36" s="807">
        <v>259</v>
      </c>
      <c r="U36" s="708">
        <f t="shared" si="9"/>
        <v>0.21940413564088879</v>
      </c>
    </row>
    <row r="37" spans="1:21" ht="20.100000000000001" customHeight="1">
      <c r="A37" s="692" t="s">
        <v>399</v>
      </c>
      <c r="B37" s="707">
        <v>346</v>
      </c>
      <c r="C37" s="708">
        <f t="shared" si="0"/>
        <v>0.23428718462642709</v>
      </c>
      <c r="D37" s="707">
        <v>291</v>
      </c>
      <c r="E37" s="708">
        <f t="shared" si="1"/>
        <v>0.20265329572756713</v>
      </c>
      <c r="F37" s="707">
        <v>261</v>
      </c>
      <c r="G37" s="708">
        <f t="shared" si="2"/>
        <v>0.16019739264933344</v>
      </c>
      <c r="H37" s="707">
        <v>271</v>
      </c>
      <c r="I37" s="708">
        <f t="shared" si="3"/>
        <v>0.16980907444655399</v>
      </c>
      <c r="J37" s="707">
        <v>231</v>
      </c>
      <c r="K37" s="708">
        <f t="shared" si="4"/>
        <v>0.1479754271108919</v>
      </c>
      <c r="L37" s="807">
        <v>212</v>
      </c>
      <c r="M37" s="708">
        <f t="shared" si="5"/>
        <v>0.12801623149199293</v>
      </c>
      <c r="N37" s="807">
        <v>233</v>
      </c>
      <c r="O37" s="708">
        <f t="shared" si="6"/>
        <v>0.14077188912250174</v>
      </c>
      <c r="P37" s="807">
        <v>217</v>
      </c>
      <c r="Q37" s="708">
        <f t="shared" si="7"/>
        <v>0.13882757870628051</v>
      </c>
      <c r="R37" s="807">
        <v>299</v>
      </c>
      <c r="S37" s="708">
        <f t="shared" si="8"/>
        <v>0.19738970272714668</v>
      </c>
      <c r="T37" s="807">
        <v>235</v>
      </c>
      <c r="U37" s="708">
        <f t="shared" si="9"/>
        <v>0.19907325048497634</v>
      </c>
    </row>
    <row r="38" spans="1:21" ht="20.100000000000001" customHeight="1">
      <c r="A38" s="692" t="s">
        <v>869</v>
      </c>
      <c r="B38" s="707">
        <v>294</v>
      </c>
      <c r="C38" s="708">
        <f t="shared" ref="C38:C69" si="10">B38/B$5*100</f>
        <v>0.1990763938733224</v>
      </c>
      <c r="D38" s="707">
        <v>235</v>
      </c>
      <c r="E38" s="708">
        <f t="shared" ref="E38:E69" si="11">D38/D$5*100</f>
        <v>0.16365472335387724</v>
      </c>
      <c r="F38" s="707">
        <v>227</v>
      </c>
      <c r="G38" s="708">
        <f t="shared" ref="G38:G69" si="12">F38/F$5*100</f>
        <v>0.13932876678696818</v>
      </c>
      <c r="H38" s="707">
        <v>224</v>
      </c>
      <c r="I38" s="708">
        <f t="shared" ref="I38:I69" si="13">H38/H$5*100</f>
        <v>0.1403587921624653</v>
      </c>
      <c r="J38" s="707">
        <v>182</v>
      </c>
      <c r="K38" s="708">
        <f t="shared" ref="K38:K69" si="14">J38/J$5*100</f>
        <v>0.11658670014797544</v>
      </c>
      <c r="L38" s="807">
        <v>228</v>
      </c>
      <c r="M38" s="708">
        <f t="shared" ref="M38:M69" si="15">L38/L$5*100</f>
        <v>0.13767783386874713</v>
      </c>
      <c r="N38" s="807">
        <v>225</v>
      </c>
      <c r="O38" s="708">
        <f t="shared" ref="O38:O69" si="16">N38/N$5*100</f>
        <v>0.13593851953889655</v>
      </c>
      <c r="P38" s="807">
        <v>207</v>
      </c>
      <c r="Q38" s="708">
        <f t="shared" ref="Q38:Q69" si="17">P38/P$5*100</f>
        <v>0.13242999443410167</v>
      </c>
      <c r="R38" s="807">
        <v>200</v>
      </c>
      <c r="S38" s="708">
        <f t="shared" ref="S38:S69" si="18">R38/R$5*100</f>
        <v>0.13203324597133556</v>
      </c>
      <c r="T38" s="807">
        <v>205</v>
      </c>
      <c r="U38" s="708">
        <f t="shared" ref="U38:U69" si="19">T38/T$5*100</f>
        <v>0.17365964404008571</v>
      </c>
    </row>
    <row r="39" spans="1:21" ht="20.100000000000001" customHeight="1">
      <c r="A39" s="692" t="s">
        <v>339</v>
      </c>
      <c r="B39" s="707">
        <v>321</v>
      </c>
      <c r="C39" s="708">
        <f t="shared" si="10"/>
        <v>0.21735891984128058</v>
      </c>
      <c r="D39" s="707">
        <v>251</v>
      </c>
      <c r="E39" s="708">
        <f t="shared" si="11"/>
        <v>0.17479717260350291</v>
      </c>
      <c r="F39" s="707">
        <v>224</v>
      </c>
      <c r="G39" s="708">
        <f t="shared" si="12"/>
        <v>0.13748741744617121</v>
      </c>
      <c r="H39" s="707">
        <v>266</v>
      </c>
      <c r="I39" s="708">
        <f t="shared" si="13"/>
        <v>0.16667606569292756</v>
      </c>
      <c r="J39" s="707">
        <v>265</v>
      </c>
      <c r="K39" s="708">
        <f t="shared" si="14"/>
        <v>0.16975536010556863</v>
      </c>
      <c r="L39" s="807">
        <v>243</v>
      </c>
      <c r="M39" s="708">
        <f t="shared" si="15"/>
        <v>0.14673558609695417</v>
      </c>
      <c r="N39" s="807">
        <v>285</v>
      </c>
      <c r="O39" s="708">
        <f t="shared" si="16"/>
        <v>0.17218879141593563</v>
      </c>
      <c r="P39" s="807">
        <v>235</v>
      </c>
      <c r="Q39" s="708">
        <f t="shared" si="17"/>
        <v>0.1503432303962024</v>
      </c>
      <c r="R39" s="807">
        <v>251</v>
      </c>
      <c r="S39" s="708">
        <f t="shared" si="18"/>
        <v>0.16570172369402614</v>
      </c>
      <c r="T39" s="807">
        <v>203</v>
      </c>
      <c r="U39" s="708">
        <f t="shared" si="19"/>
        <v>0.17196540361042637</v>
      </c>
    </row>
    <row r="40" spans="1:21" ht="20.100000000000001" customHeight="1">
      <c r="A40" s="692" t="s">
        <v>777</v>
      </c>
      <c r="B40" s="707">
        <v>63</v>
      </c>
      <c r="C40" s="708">
        <f t="shared" si="10"/>
        <v>4.2659227258569091E-2</v>
      </c>
      <c r="D40" s="707">
        <v>64</v>
      </c>
      <c r="E40" s="708">
        <f t="shared" si="11"/>
        <v>4.4569796998502734E-2</v>
      </c>
      <c r="F40" s="707">
        <v>67</v>
      </c>
      <c r="G40" s="708">
        <f t="shared" si="12"/>
        <v>4.1123468611131572E-2</v>
      </c>
      <c r="H40" s="707">
        <v>101</v>
      </c>
      <c r="I40" s="708">
        <f t="shared" si="13"/>
        <v>6.3286776823254454E-2</v>
      </c>
      <c r="J40" s="707">
        <v>108</v>
      </c>
      <c r="K40" s="708">
        <f t="shared" si="14"/>
        <v>6.9183316571326078E-2</v>
      </c>
      <c r="L40" s="807">
        <v>141</v>
      </c>
      <c r="M40" s="708">
        <f t="shared" si="15"/>
        <v>8.5142870945146248E-2</v>
      </c>
      <c r="N40" s="807">
        <v>132</v>
      </c>
      <c r="O40" s="708">
        <f t="shared" si="16"/>
        <v>7.9750598129485969E-2</v>
      </c>
      <c r="P40" s="807">
        <v>152</v>
      </c>
      <c r="Q40" s="708">
        <f t="shared" si="17"/>
        <v>9.7243280937118148E-2</v>
      </c>
      <c r="R40" s="807">
        <v>201</v>
      </c>
      <c r="S40" s="708">
        <f t="shared" si="18"/>
        <v>0.13269341220119227</v>
      </c>
      <c r="T40" s="807">
        <v>197</v>
      </c>
      <c r="U40" s="708">
        <f t="shared" si="19"/>
        <v>0.16688268232144823</v>
      </c>
    </row>
    <row r="41" spans="1:21" ht="20.100000000000001" customHeight="1">
      <c r="A41" s="692" t="s">
        <v>1075</v>
      </c>
      <c r="B41" s="707">
        <v>1120</v>
      </c>
      <c r="C41" s="708">
        <f t="shared" si="10"/>
        <v>0.75838626237456153</v>
      </c>
      <c r="D41" s="707">
        <v>877</v>
      </c>
      <c r="E41" s="708">
        <f t="shared" si="11"/>
        <v>0.6107454994951077</v>
      </c>
      <c r="F41" s="707">
        <v>810</v>
      </c>
      <c r="G41" s="708">
        <f t="shared" si="12"/>
        <v>0.49716432201517269</v>
      </c>
      <c r="H41" s="707">
        <v>657</v>
      </c>
      <c r="I41" s="708">
        <f t="shared" si="13"/>
        <v>0.41167735022651653</v>
      </c>
      <c r="J41" s="707">
        <v>512</v>
      </c>
      <c r="K41" s="708">
        <f t="shared" si="14"/>
        <v>0.32798016744924952</v>
      </c>
      <c r="L41" s="807">
        <v>585</v>
      </c>
      <c r="M41" s="708">
        <f t="shared" si="15"/>
        <v>0.3532523369000749</v>
      </c>
      <c r="N41" s="807">
        <v>467</v>
      </c>
      <c r="O41" s="708">
        <f t="shared" si="16"/>
        <v>0.28214794944295418</v>
      </c>
      <c r="P41" s="807">
        <v>357</v>
      </c>
      <c r="Q41" s="708">
        <f t="shared" si="17"/>
        <v>0.22839375851678406</v>
      </c>
      <c r="R41" s="807">
        <v>248</v>
      </c>
      <c r="S41" s="708">
        <f t="shared" si="18"/>
        <v>0.16372122500445613</v>
      </c>
      <c r="T41" s="807">
        <v>196</v>
      </c>
      <c r="U41" s="708">
        <f t="shared" si="19"/>
        <v>0.16603556210661854</v>
      </c>
    </row>
    <row r="42" spans="1:21" ht="20.100000000000001" customHeight="1">
      <c r="A42" s="703" t="s">
        <v>868</v>
      </c>
      <c r="B42" s="707">
        <v>496</v>
      </c>
      <c r="C42" s="708">
        <f t="shared" si="10"/>
        <v>0.33585677333730585</v>
      </c>
      <c r="D42" s="707">
        <v>378</v>
      </c>
      <c r="E42" s="708">
        <f t="shared" si="11"/>
        <v>0.26324036352240676</v>
      </c>
      <c r="F42" s="707">
        <v>346</v>
      </c>
      <c r="G42" s="708">
        <f t="shared" si="12"/>
        <v>0.21236895730524663</v>
      </c>
      <c r="H42" s="707">
        <v>277</v>
      </c>
      <c r="I42" s="708">
        <f t="shared" si="13"/>
        <v>0.17356868495090574</v>
      </c>
      <c r="J42" s="707">
        <v>244</v>
      </c>
      <c r="K42" s="708">
        <f t="shared" si="14"/>
        <v>0.15630304855003299</v>
      </c>
      <c r="L42" s="807">
        <v>247</v>
      </c>
      <c r="M42" s="708">
        <f t="shared" si="15"/>
        <v>0.14915098669114271</v>
      </c>
      <c r="N42" s="807">
        <v>265</v>
      </c>
      <c r="O42" s="708">
        <f t="shared" si="16"/>
        <v>0.16010536745692258</v>
      </c>
      <c r="P42" s="807">
        <v>256</v>
      </c>
      <c r="Q42" s="708">
        <f t="shared" si="17"/>
        <v>0.16377815736777793</v>
      </c>
      <c r="R42" s="807">
        <v>235</v>
      </c>
      <c r="S42" s="708">
        <f t="shared" si="18"/>
        <v>0.1551390640163193</v>
      </c>
      <c r="T42" s="807">
        <v>185</v>
      </c>
      <c r="U42" s="708">
        <f t="shared" si="19"/>
        <v>0.156717239743492</v>
      </c>
    </row>
    <row r="43" spans="1:21" ht="20.100000000000001" customHeight="1">
      <c r="A43" s="692" t="s">
        <v>1087</v>
      </c>
      <c r="B43" s="807">
        <v>276</v>
      </c>
      <c r="C43" s="708">
        <f t="shared" si="10"/>
        <v>0.18688804322801697</v>
      </c>
      <c r="D43" s="807">
        <v>262</v>
      </c>
      <c r="E43" s="708">
        <f t="shared" si="11"/>
        <v>0.18245760646262058</v>
      </c>
      <c r="F43" s="807">
        <v>239</v>
      </c>
      <c r="G43" s="708">
        <f t="shared" si="12"/>
        <v>0.1466941641501559</v>
      </c>
      <c r="H43" s="807">
        <v>223</v>
      </c>
      <c r="I43" s="708">
        <f t="shared" si="13"/>
        <v>0.13973219041174001</v>
      </c>
      <c r="J43" s="807">
        <v>145</v>
      </c>
      <c r="K43" s="708">
        <f t="shared" si="14"/>
        <v>9.2885008359650745E-2</v>
      </c>
      <c r="L43" s="807">
        <v>162</v>
      </c>
      <c r="M43" s="708">
        <f t="shared" si="15"/>
        <v>9.7823724064636117E-2</v>
      </c>
      <c r="N43" s="807">
        <v>199</v>
      </c>
      <c r="O43" s="708">
        <f t="shared" si="16"/>
        <v>0.1202300683921796</v>
      </c>
      <c r="P43" s="807">
        <v>191</v>
      </c>
      <c r="Q43" s="708">
        <f t="shared" si="17"/>
        <v>0.12219385959861558</v>
      </c>
      <c r="R43" s="807">
        <v>212</v>
      </c>
      <c r="S43" s="708">
        <f t="shared" si="18"/>
        <v>0.13995524072961571</v>
      </c>
      <c r="T43" s="807">
        <v>155</v>
      </c>
      <c r="U43" s="708">
        <f t="shared" si="19"/>
        <v>0.1313036332986014</v>
      </c>
    </row>
    <row r="44" spans="1:21" ht="20.100000000000001" customHeight="1">
      <c r="A44" s="692" t="s">
        <v>875</v>
      </c>
      <c r="B44" s="707">
        <v>391</v>
      </c>
      <c r="C44" s="708">
        <f t="shared" si="10"/>
        <v>0.26475806123969065</v>
      </c>
      <c r="D44" s="707">
        <v>266</v>
      </c>
      <c r="E44" s="708">
        <f t="shared" si="11"/>
        <v>0.18524321877502697</v>
      </c>
      <c r="F44" s="707">
        <v>224</v>
      </c>
      <c r="G44" s="708">
        <f t="shared" si="12"/>
        <v>0.13748741744617121</v>
      </c>
      <c r="H44" s="707">
        <v>224</v>
      </c>
      <c r="I44" s="708">
        <f t="shared" si="13"/>
        <v>0.1403587921624653</v>
      </c>
      <c r="J44" s="707">
        <v>234</v>
      </c>
      <c r="K44" s="708">
        <f t="shared" si="14"/>
        <v>0.14989718590453985</v>
      </c>
      <c r="L44" s="807">
        <v>256</v>
      </c>
      <c r="M44" s="708">
        <f t="shared" si="15"/>
        <v>0.15458563802806696</v>
      </c>
      <c r="N44" s="807">
        <v>247</v>
      </c>
      <c r="O44" s="708">
        <f t="shared" si="16"/>
        <v>0.14923028589381085</v>
      </c>
      <c r="P44" s="807">
        <v>227</v>
      </c>
      <c r="Q44" s="708">
        <f t="shared" si="17"/>
        <v>0.14522516297845933</v>
      </c>
      <c r="R44" s="807">
        <v>215</v>
      </c>
      <c r="S44" s="708">
        <f t="shared" si="18"/>
        <v>0.14193573941918575</v>
      </c>
      <c r="T44" s="807">
        <v>135</v>
      </c>
      <c r="U44" s="708">
        <f t="shared" si="19"/>
        <v>0.11436122900200768</v>
      </c>
    </row>
    <row r="45" spans="1:21" ht="20.100000000000001" customHeight="1">
      <c r="A45" s="692" t="s">
        <v>775</v>
      </c>
      <c r="B45" s="707">
        <v>112</v>
      </c>
      <c r="C45" s="708">
        <f t="shared" si="10"/>
        <v>7.5838626237456158E-2</v>
      </c>
      <c r="D45" s="707">
        <v>113</v>
      </c>
      <c r="E45" s="708">
        <f t="shared" si="11"/>
        <v>7.8693547825481394E-2</v>
      </c>
      <c r="F45" s="707">
        <v>113</v>
      </c>
      <c r="G45" s="708">
        <f t="shared" si="12"/>
        <v>6.935749183668459E-2</v>
      </c>
      <c r="H45" s="707">
        <v>109</v>
      </c>
      <c r="I45" s="708">
        <f t="shared" si="13"/>
        <v>6.8299590829056775E-2</v>
      </c>
      <c r="J45" s="707">
        <v>133</v>
      </c>
      <c r="K45" s="708">
        <f t="shared" si="14"/>
        <v>8.5197973185058964E-2</v>
      </c>
      <c r="L45" s="807">
        <v>118</v>
      </c>
      <c r="M45" s="708">
        <f t="shared" si="15"/>
        <v>7.1254317528562108E-2</v>
      </c>
      <c r="N45" s="807">
        <v>116</v>
      </c>
      <c r="O45" s="708">
        <f t="shared" si="16"/>
        <v>7.008385896227555E-2</v>
      </c>
      <c r="P45" s="807">
        <v>134</v>
      </c>
      <c r="Q45" s="708">
        <f t="shared" si="17"/>
        <v>8.5727629247196263E-2</v>
      </c>
      <c r="R45" s="807">
        <v>125</v>
      </c>
      <c r="S45" s="708">
        <f t="shared" si="18"/>
        <v>8.2520778732084743E-2</v>
      </c>
      <c r="T45" s="807">
        <v>133</v>
      </c>
      <c r="U45" s="708">
        <f t="shared" si="19"/>
        <v>0.11266698857234832</v>
      </c>
    </row>
    <row r="46" spans="1:21" ht="20.100000000000001" customHeight="1">
      <c r="A46" s="692" t="s">
        <v>879</v>
      </c>
      <c r="B46" s="707">
        <v>13</v>
      </c>
      <c r="C46" s="708">
        <f t="shared" si="10"/>
        <v>8.8026976882761617E-3</v>
      </c>
      <c r="D46" s="707">
        <v>5</v>
      </c>
      <c r="E46" s="708">
        <f t="shared" si="11"/>
        <v>3.4820153905080259E-3</v>
      </c>
      <c r="F46" s="707">
        <v>15</v>
      </c>
      <c r="G46" s="708">
        <f t="shared" si="12"/>
        <v>9.2067467039846796E-3</v>
      </c>
      <c r="H46" s="707">
        <v>30</v>
      </c>
      <c r="I46" s="708">
        <f t="shared" si="13"/>
        <v>1.8798052521758746E-2</v>
      </c>
      <c r="J46" s="707">
        <v>47</v>
      </c>
      <c r="K46" s="708">
        <f t="shared" si="14"/>
        <v>3.0107554433817831E-2</v>
      </c>
      <c r="L46" s="807">
        <v>44</v>
      </c>
      <c r="M46" s="708">
        <f t="shared" si="15"/>
        <v>2.6569406536074005E-2</v>
      </c>
      <c r="N46" s="807">
        <v>93</v>
      </c>
      <c r="O46" s="708">
        <f t="shared" si="16"/>
        <v>5.6187921409410563E-2</v>
      </c>
      <c r="P46" s="807">
        <v>97</v>
      </c>
      <c r="Q46" s="708">
        <f t="shared" si="17"/>
        <v>6.2056567440134609E-2</v>
      </c>
      <c r="R46" s="807">
        <v>108</v>
      </c>
      <c r="S46" s="708">
        <f t="shared" si="18"/>
        <v>7.1297952824521213E-2</v>
      </c>
      <c r="T46" s="807">
        <v>128</v>
      </c>
      <c r="U46" s="708">
        <f t="shared" si="19"/>
        <v>0.10843138749819987</v>
      </c>
    </row>
    <row r="47" spans="1:21" ht="20.100000000000001" customHeight="1">
      <c r="A47" s="692" t="s">
        <v>330</v>
      </c>
      <c r="B47" s="707">
        <v>127</v>
      </c>
      <c r="C47" s="708">
        <f t="shared" si="10"/>
        <v>8.5995585108544034E-2</v>
      </c>
      <c r="D47" s="707">
        <v>86</v>
      </c>
      <c r="E47" s="708">
        <f t="shared" si="11"/>
        <v>5.9890664716738054E-2</v>
      </c>
      <c r="F47" s="707">
        <v>114</v>
      </c>
      <c r="G47" s="708">
        <f t="shared" si="12"/>
        <v>6.9971274950283574E-2</v>
      </c>
      <c r="H47" s="707">
        <v>149</v>
      </c>
      <c r="I47" s="708">
        <f t="shared" si="13"/>
        <v>9.3363660858068437E-2</v>
      </c>
      <c r="J47" s="707">
        <v>104</v>
      </c>
      <c r="K47" s="708">
        <f t="shared" si="14"/>
        <v>6.6620971513128818E-2</v>
      </c>
      <c r="L47" s="807">
        <v>131</v>
      </c>
      <c r="M47" s="708">
        <f t="shared" si="15"/>
        <v>7.9104369459674889E-2</v>
      </c>
      <c r="N47" s="807">
        <v>112</v>
      </c>
      <c r="O47" s="708">
        <f t="shared" si="16"/>
        <v>6.7667174170472938E-2</v>
      </c>
      <c r="P47" s="807">
        <v>87</v>
      </c>
      <c r="Q47" s="708">
        <f t="shared" si="17"/>
        <v>5.5658983167955783E-2</v>
      </c>
      <c r="R47" s="807">
        <v>123</v>
      </c>
      <c r="S47" s="708">
        <f t="shared" si="18"/>
        <v>8.1200446272371385E-2</v>
      </c>
      <c r="T47" s="807">
        <v>121</v>
      </c>
      <c r="U47" s="708">
        <f t="shared" si="19"/>
        <v>0.10250154599439207</v>
      </c>
    </row>
    <row r="48" spans="1:21" ht="20.100000000000001" customHeight="1">
      <c r="A48" s="692" t="s">
        <v>345</v>
      </c>
      <c r="B48" s="707">
        <v>267</v>
      </c>
      <c r="C48" s="708">
        <f t="shared" si="10"/>
        <v>0.18079386790536423</v>
      </c>
      <c r="D48" s="707">
        <v>222</v>
      </c>
      <c r="E48" s="708">
        <f t="shared" si="11"/>
        <v>0.15460148333855636</v>
      </c>
      <c r="F48" s="707">
        <v>282</v>
      </c>
      <c r="G48" s="708">
        <f t="shared" si="12"/>
        <v>0.17308683803491198</v>
      </c>
      <c r="H48" s="707">
        <v>306</v>
      </c>
      <c r="I48" s="708">
        <f t="shared" si="13"/>
        <v>0.19174013572193921</v>
      </c>
      <c r="J48" s="707">
        <v>266</v>
      </c>
      <c r="K48" s="708">
        <f t="shared" si="14"/>
        <v>0.17039594637011793</v>
      </c>
      <c r="L48" s="807">
        <v>233</v>
      </c>
      <c r="M48" s="708">
        <f t="shared" si="15"/>
        <v>0.14069708461148281</v>
      </c>
      <c r="N48" s="807">
        <v>174</v>
      </c>
      <c r="O48" s="708">
        <f t="shared" si="16"/>
        <v>0.10512578844341332</v>
      </c>
      <c r="P48" s="807">
        <v>200</v>
      </c>
      <c r="Q48" s="708">
        <f t="shared" si="17"/>
        <v>0.12795168544357652</v>
      </c>
      <c r="R48" s="807">
        <v>171</v>
      </c>
      <c r="S48" s="708">
        <f t="shared" si="18"/>
        <v>0.11288842530549192</v>
      </c>
      <c r="T48" s="807">
        <v>120</v>
      </c>
      <c r="U48" s="708">
        <f t="shared" si="19"/>
        <v>0.10165442577956237</v>
      </c>
    </row>
    <row r="49" spans="1:21" ht="20.100000000000001" customHeight="1">
      <c r="A49" s="692" t="s">
        <v>793</v>
      </c>
      <c r="B49" s="707">
        <v>107</v>
      </c>
      <c r="C49" s="708">
        <f t="shared" si="10"/>
        <v>7.2452973280426866E-2</v>
      </c>
      <c r="D49" s="707">
        <v>84</v>
      </c>
      <c r="E49" s="708">
        <f t="shared" si="11"/>
        <v>5.8497858560534841E-2</v>
      </c>
      <c r="F49" s="707">
        <v>94</v>
      </c>
      <c r="G49" s="708">
        <f t="shared" si="12"/>
        <v>5.769561267830399E-2</v>
      </c>
      <c r="H49" s="707">
        <v>110</v>
      </c>
      <c r="I49" s="708">
        <f t="shared" si="13"/>
        <v>6.8926192579782067E-2</v>
      </c>
      <c r="J49" s="707">
        <v>109</v>
      </c>
      <c r="K49" s="708">
        <f t="shared" si="14"/>
        <v>6.982390283587539E-2</v>
      </c>
      <c r="L49" s="807">
        <v>112</v>
      </c>
      <c r="M49" s="708">
        <f t="shared" si="15"/>
        <v>6.7631216637279293E-2</v>
      </c>
      <c r="N49" s="807">
        <v>125</v>
      </c>
      <c r="O49" s="708">
        <f t="shared" si="16"/>
        <v>7.5521399743831416E-2</v>
      </c>
      <c r="P49" s="807">
        <v>159</v>
      </c>
      <c r="Q49" s="708">
        <f t="shared" si="17"/>
        <v>0.10172158992764332</v>
      </c>
      <c r="R49" s="807">
        <v>115</v>
      </c>
      <c r="S49" s="708">
        <f t="shared" si="18"/>
        <v>7.5919116433517952E-2</v>
      </c>
      <c r="T49" s="807">
        <v>93</v>
      </c>
      <c r="U49" s="708">
        <f t="shared" si="19"/>
        <v>7.8782179979160843E-2</v>
      </c>
    </row>
    <row r="50" spans="1:21" ht="20.100000000000001" customHeight="1">
      <c r="A50" s="692" t="s">
        <v>877</v>
      </c>
      <c r="B50" s="707">
        <v>309</v>
      </c>
      <c r="C50" s="708">
        <f t="shared" si="10"/>
        <v>0.20923335274441027</v>
      </c>
      <c r="D50" s="707">
        <v>68</v>
      </c>
      <c r="E50" s="708">
        <f t="shared" si="11"/>
        <v>4.7355409310909154E-2</v>
      </c>
      <c r="F50" s="707">
        <v>23</v>
      </c>
      <c r="G50" s="708">
        <f t="shared" si="12"/>
        <v>1.4117011612776509E-2</v>
      </c>
      <c r="H50" s="707">
        <v>479</v>
      </c>
      <c r="I50" s="708">
        <f t="shared" si="13"/>
        <v>0.30014223859741462</v>
      </c>
      <c r="J50" s="707">
        <v>194</v>
      </c>
      <c r="K50" s="708">
        <f t="shared" si="14"/>
        <v>0.12427373532256721</v>
      </c>
      <c r="L50" s="807">
        <v>84</v>
      </c>
      <c r="M50" s="708">
        <f t="shared" si="15"/>
        <v>5.0723412477959473E-2</v>
      </c>
      <c r="N50" s="807">
        <v>30</v>
      </c>
      <c r="O50" s="708">
        <f t="shared" si="16"/>
        <v>1.8125135938519537E-2</v>
      </c>
      <c r="P50" s="807">
        <v>359</v>
      </c>
      <c r="Q50" s="708">
        <f t="shared" si="17"/>
        <v>0.22967327537121981</v>
      </c>
      <c r="R50" s="807">
        <v>175</v>
      </c>
      <c r="S50" s="708">
        <f t="shared" si="18"/>
        <v>0.11552909022491864</v>
      </c>
      <c r="T50" s="807">
        <v>77</v>
      </c>
      <c r="U50" s="708">
        <f t="shared" si="19"/>
        <v>6.5228256541885854E-2</v>
      </c>
    </row>
    <row r="51" spans="1:21" ht="20.100000000000001" customHeight="1">
      <c r="A51" s="692" t="s">
        <v>787</v>
      </c>
      <c r="B51" s="707">
        <v>107</v>
      </c>
      <c r="C51" s="708">
        <f t="shared" si="10"/>
        <v>7.2452973280426866E-2</v>
      </c>
      <c r="D51" s="707">
        <v>105</v>
      </c>
      <c r="E51" s="708">
        <f t="shared" si="11"/>
        <v>7.3122323200668554E-2</v>
      </c>
      <c r="F51" s="707">
        <v>100</v>
      </c>
      <c r="G51" s="708">
        <f t="shared" si="12"/>
        <v>6.1378311359897866E-2</v>
      </c>
      <c r="H51" s="707">
        <v>77</v>
      </c>
      <c r="I51" s="708">
        <f t="shared" si="13"/>
        <v>4.8248334805847448E-2</v>
      </c>
      <c r="J51" s="707">
        <v>57</v>
      </c>
      <c r="K51" s="708">
        <f t="shared" si="14"/>
        <v>3.6513417079310981E-2</v>
      </c>
      <c r="L51" s="807">
        <v>48</v>
      </c>
      <c r="M51" s="708">
        <f t="shared" si="15"/>
        <v>2.8984807130262552E-2</v>
      </c>
      <c r="N51" s="807">
        <v>70</v>
      </c>
      <c r="O51" s="708">
        <f t="shared" si="16"/>
        <v>4.229198385654559E-2</v>
      </c>
      <c r="P51" s="807">
        <v>103</v>
      </c>
      <c r="Q51" s="708">
        <f t="shared" si="17"/>
        <v>6.5895118003441902E-2</v>
      </c>
      <c r="R51" s="807">
        <v>75</v>
      </c>
      <c r="S51" s="708">
        <f t="shared" si="18"/>
        <v>4.9512467239250846E-2</v>
      </c>
      <c r="T51" s="807">
        <v>74</v>
      </c>
      <c r="U51" s="708">
        <f t="shared" si="19"/>
        <v>6.2686895897396802E-2</v>
      </c>
    </row>
    <row r="52" spans="1:21" ht="20.100000000000001" customHeight="1">
      <c r="A52" s="692" t="s">
        <v>878</v>
      </c>
      <c r="B52" s="707">
        <v>416</v>
      </c>
      <c r="C52" s="708">
        <f t="shared" si="10"/>
        <v>0.28168632602483717</v>
      </c>
      <c r="D52" s="707">
        <v>285</v>
      </c>
      <c r="E52" s="708">
        <f t="shared" si="11"/>
        <v>0.19847487725895749</v>
      </c>
      <c r="F52" s="707">
        <v>232</v>
      </c>
      <c r="G52" s="708">
        <f t="shared" si="12"/>
        <v>0.14239768235496306</v>
      </c>
      <c r="H52" s="707">
        <v>188</v>
      </c>
      <c r="I52" s="708">
        <f t="shared" si="13"/>
        <v>0.11780112913635482</v>
      </c>
      <c r="J52" s="707">
        <v>233</v>
      </c>
      <c r="K52" s="708">
        <f t="shared" si="14"/>
        <v>0.14925659963999052</v>
      </c>
      <c r="L52" s="807">
        <v>232</v>
      </c>
      <c r="M52" s="708">
        <f t="shared" si="15"/>
        <v>0.1400932344629357</v>
      </c>
      <c r="N52" s="807">
        <v>168</v>
      </c>
      <c r="O52" s="708">
        <f t="shared" si="16"/>
        <v>0.10150076125570941</v>
      </c>
      <c r="P52" s="807">
        <v>121</v>
      </c>
      <c r="Q52" s="708">
        <f t="shared" si="17"/>
        <v>7.7410769693363787E-2</v>
      </c>
      <c r="R52" s="807">
        <v>103</v>
      </c>
      <c r="S52" s="708">
        <f t="shared" si="18"/>
        <v>6.7997121675237818E-2</v>
      </c>
      <c r="T52" s="807">
        <v>69</v>
      </c>
      <c r="U52" s="708">
        <f t="shared" si="19"/>
        <v>5.8451294823248366E-2</v>
      </c>
    </row>
    <row r="53" spans="1:21" ht="16.5">
      <c r="A53" s="703" t="s">
        <v>876</v>
      </c>
      <c r="B53" s="707">
        <v>132</v>
      </c>
      <c r="C53" s="708">
        <f t="shared" si="10"/>
        <v>8.9381238065573326E-2</v>
      </c>
      <c r="D53" s="707">
        <v>190</v>
      </c>
      <c r="E53" s="708">
        <f t="shared" si="11"/>
        <v>0.132316584839305</v>
      </c>
      <c r="F53" s="707">
        <v>135</v>
      </c>
      <c r="G53" s="708">
        <f t="shared" si="12"/>
        <v>8.2860720335862115E-2</v>
      </c>
      <c r="H53" s="707">
        <v>124</v>
      </c>
      <c r="I53" s="708">
        <f t="shared" si="13"/>
        <v>7.7698617089936153E-2</v>
      </c>
      <c r="J53" s="707">
        <v>67</v>
      </c>
      <c r="K53" s="708">
        <f t="shared" si="14"/>
        <v>4.2919279724804138E-2</v>
      </c>
      <c r="L53" s="807">
        <v>47</v>
      </c>
      <c r="M53" s="708">
        <f t="shared" si="15"/>
        <v>2.8380956981715416E-2</v>
      </c>
      <c r="N53" s="807">
        <v>61</v>
      </c>
      <c r="O53" s="708">
        <f t="shared" si="16"/>
        <v>3.685444307498973E-2</v>
      </c>
      <c r="P53" s="807">
        <v>56</v>
      </c>
      <c r="Q53" s="708">
        <f t="shared" si="17"/>
        <v>3.5826471924201422E-2</v>
      </c>
      <c r="R53" s="807">
        <v>61</v>
      </c>
      <c r="S53" s="708">
        <f t="shared" si="18"/>
        <v>4.0270140021257353E-2</v>
      </c>
      <c r="T53" s="807">
        <v>62</v>
      </c>
      <c r="U53" s="708">
        <f t="shared" si="19"/>
        <v>5.252145331944056E-2</v>
      </c>
    </row>
    <row r="54" spans="1:21" ht="20.100000000000001" customHeight="1">
      <c r="A54" s="692" t="s">
        <v>781</v>
      </c>
      <c r="B54" s="707">
        <v>307</v>
      </c>
      <c r="C54" s="708">
        <f t="shared" si="10"/>
        <v>0.20787909156159859</v>
      </c>
      <c r="D54" s="707">
        <v>67</v>
      </c>
      <c r="E54" s="708">
        <f t="shared" si="11"/>
        <v>4.6659006232807547E-2</v>
      </c>
      <c r="F54" s="707">
        <v>12</v>
      </c>
      <c r="G54" s="708">
        <f t="shared" si="12"/>
        <v>7.3653973631877439E-3</v>
      </c>
      <c r="H54" s="707">
        <v>302</v>
      </c>
      <c r="I54" s="708">
        <f t="shared" si="13"/>
        <v>0.18923372871903804</v>
      </c>
      <c r="J54" s="707">
        <v>181</v>
      </c>
      <c r="K54" s="708">
        <f t="shared" si="14"/>
        <v>0.1159461138834261</v>
      </c>
      <c r="L54" s="807">
        <v>108</v>
      </c>
      <c r="M54" s="708">
        <f t="shared" si="15"/>
        <v>6.5215816043090749E-2</v>
      </c>
      <c r="N54" s="807">
        <v>20</v>
      </c>
      <c r="O54" s="708">
        <f t="shared" si="16"/>
        <v>1.2083423959013026E-2</v>
      </c>
      <c r="P54" s="807">
        <v>200</v>
      </c>
      <c r="Q54" s="708">
        <f t="shared" si="17"/>
        <v>0.12795168544357652</v>
      </c>
      <c r="R54" s="807">
        <v>205</v>
      </c>
      <c r="S54" s="708">
        <f t="shared" si="18"/>
        <v>0.13533407712061898</v>
      </c>
      <c r="T54" s="807">
        <v>61</v>
      </c>
      <c r="U54" s="708">
        <f t="shared" si="19"/>
        <v>5.1674333104610878E-2</v>
      </c>
    </row>
    <row r="55" spans="1:21" ht="20.100000000000001" customHeight="1">
      <c r="A55" s="692" t="s">
        <v>792</v>
      </c>
      <c r="B55" s="707">
        <v>71</v>
      </c>
      <c r="C55" s="708">
        <f t="shared" si="10"/>
        <v>4.8076271989815955E-2</v>
      </c>
      <c r="D55" s="707">
        <v>51</v>
      </c>
      <c r="E55" s="708">
        <f t="shared" si="11"/>
        <v>3.5516556983181867E-2</v>
      </c>
      <c r="F55" s="707">
        <v>63</v>
      </c>
      <c r="G55" s="708">
        <f t="shared" si="12"/>
        <v>3.8668336156735657E-2</v>
      </c>
      <c r="H55" s="707">
        <v>44</v>
      </c>
      <c r="I55" s="708">
        <f t="shared" si="13"/>
        <v>2.757047703191283E-2</v>
      </c>
      <c r="J55" s="707">
        <v>59</v>
      </c>
      <c r="K55" s="708">
        <f t="shared" si="14"/>
        <v>3.7794589608409618E-2</v>
      </c>
      <c r="L55" s="807">
        <v>28</v>
      </c>
      <c r="M55" s="708">
        <f t="shared" si="15"/>
        <v>1.6907804159319823E-2</v>
      </c>
      <c r="N55" s="807">
        <v>37</v>
      </c>
      <c r="O55" s="708">
        <f t="shared" si="16"/>
        <v>2.2354334324174097E-2</v>
      </c>
      <c r="P55" s="807">
        <v>44</v>
      </c>
      <c r="Q55" s="708">
        <f t="shared" si="17"/>
        <v>2.814937079758683E-2</v>
      </c>
      <c r="R55" s="807">
        <v>50</v>
      </c>
      <c r="S55" s="708">
        <f t="shared" si="18"/>
        <v>3.300831149283389E-2</v>
      </c>
      <c r="T55" s="807">
        <v>61</v>
      </c>
      <c r="U55" s="708">
        <f t="shared" si="19"/>
        <v>5.1674333104610878E-2</v>
      </c>
    </row>
    <row r="56" spans="1:21" ht="20.100000000000001" customHeight="1">
      <c r="A56" s="692" t="s">
        <v>791</v>
      </c>
      <c r="B56" s="707">
        <v>42</v>
      </c>
      <c r="C56" s="708">
        <f t="shared" si="10"/>
        <v>2.8439484839046056E-2</v>
      </c>
      <c r="D56" s="707">
        <v>74</v>
      </c>
      <c r="E56" s="708">
        <f t="shared" si="11"/>
        <v>5.1533827779518787E-2</v>
      </c>
      <c r="F56" s="707">
        <v>72</v>
      </c>
      <c r="G56" s="708">
        <f t="shared" si="12"/>
        <v>4.4192384179126465E-2</v>
      </c>
      <c r="H56" s="707">
        <v>57</v>
      </c>
      <c r="I56" s="708">
        <f t="shared" si="13"/>
        <v>3.5716299791341617E-2</v>
      </c>
      <c r="J56" s="707">
        <v>71</v>
      </c>
      <c r="K56" s="708">
        <f t="shared" si="14"/>
        <v>4.5481624783001405E-2</v>
      </c>
      <c r="L56" s="807">
        <v>74</v>
      </c>
      <c r="M56" s="708">
        <f t="shared" si="15"/>
        <v>4.46849109924881E-2</v>
      </c>
      <c r="N56" s="807">
        <v>90</v>
      </c>
      <c r="O56" s="708">
        <f t="shared" si="16"/>
        <v>5.4375407815558621E-2</v>
      </c>
      <c r="P56" s="807">
        <v>121</v>
      </c>
      <c r="Q56" s="708">
        <f t="shared" si="17"/>
        <v>7.7410769693363787E-2</v>
      </c>
      <c r="R56" s="807">
        <v>115</v>
      </c>
      <c r="S56" s="708">
        <f t="shared" si="18"/>
        <v>7.5919116433517952E-2</v>
      </c>
      <c r="T56" s="807">
        <v>59</v>
      </c>
      <c r="U56" s="708">
        <f t="shared" si="19"/>
        <v>4.9980092674951501E-2</v>
      </c>
    </row>
    <row r="57" spans="1:21" ht="20.100000000000001" customHeight="1">
      <c r="A57" s="692" t="s">
        <v>785</v>
      </c>
      <c r="B57" s="707">
        <v>28</v>
      </c>
      <c r="C57" s="708">
        <f t="shared" si="10"/>
        <v>1.895965655936404E-2</v>
      </c>
      <c r="D57" s="707">
        <v>14</v>
      </c>
      <c r="E57" s="708">
        <f t="shared" si="11"/>
        <v>9.7496430934224734E-3</v>
      </c>
      <c r="F57" s="707">
        <v>17</v>
      </c>
      <c r="G57" s="708">
        <f t="shared" si="12"/>
        <v>1.0434312931182637E-2</v>
      </c>
      <c r="H57" s="707">
        <v>25</v>
      </c>
      <c r="I57" s="708">
        <f t="shared" si="13"/>
        <v>1.566504376813229E-2</v>
      </c>
      <c r="J57" s="707">
        <v>107</v>
      </c>
      <c r="K57" s="708">
        <f t="shared" si="14"/>
        <v>6.8542730306776767E-2</v>
      </c>
      <c r="L57" s="807">
        <v>135</v>
      </c>
      <c r="M57" s="708">
        <f t="shared" si="15"/>
        <v>8.1519770053863433E-2</v>
      </c>
      <c r="N57" s="807">
        <v>175</v>
      </c>
      <c r="O57" s="708">
        <f t="shared" si="16"/>
        <v>0.10572995964136399</v>
      </c>
      <c r="P57" s="807">
        <v>220</v>
      </c>
      <c r="Q57" s="708">
        <f t="shared" si="17"/>
        <v>0.14074685398793416</v>
      </c>
      <c r="R57" s="807">
        <v>76</v>
      </c>
      <c r="S57" s="708">
        <f t="shared" si="18"/>
        <v>5.0172633469107518E-2</v>
      </c>
      <c r="T57" s="807">
        <v>57</v>
      </c>
      <c r="U57" s="708">
        <f t="shared" si="19"/>
        <v>4.8285852245292124E-2</v>
      </c>
    </row>
    <row r="58" spans="1:21" ht="20.100000000000001" customHeight="1">
      <c r="A58" s="692" t="s">
        <v>782</v>
      </c>
      <c r="B58" s="707">
        <v>35</v>
      </c>
      <c r="C58" s="708">
        <f t="shared" si="10"/>
        <v>2.3699570699205048E-2</v>
      </c>
      <c r="D58" s="707">
        <v>18</v>
      </c>
      <c r="E58" s="708">
        <f t="shared" si="11"/>
        <v>1.2535255405828893E-2</v>
      </c>
      <c r="F58" s="707">
        <v>32</v>
      </c>
      <c r="G58" s="708">
        <f t="shared" si="12"/>
        <v>1.9641059635167317E-2</v>
      </c>
      <c r="H58" s="707">
        <v>34</v>
      </c>
      <c r="I58" s="708">
        <f t="shared" si="13"/>
        <v>2.1304459524659914E-2</v>
      </c>
      <c r="J58" s="707">
        <v>27</v>
      </c>
      <c r="K58" s="708">
        <f t="shared" si="14"/>
        <v>1.729582914283152E-2</v>
      </c>
      <c r="L58" s="807">
        <v>46</v>
      </c>
      <c r="M58" s="708">
        <f t="shared" si="15"/>
        <v>2.7777106833168284E-2</v>
      </c>
      <c r="N58" s="807">
        <v>46</v>
      </c>
      <c r="O58" s="708">
        <f t="shared" si="16"/>
        <v>2.7791875105729964E-2</v>
      </c>
      <c r="P58" s="807">
        <v>46</v>
      </c>
      <c r="Q58" s="708">
        <f t="shared" si="17"/>
        <v>2.9428887652022596E-2</v>
      </c>
      <c r="R58" s="807">
        <v>51</v>
      </c>
      <c r="S58" s="708">
        <f t="shared" si="18"/>
        <v>3.3668477722690576E-2</v>
      </c>
      <c r="T58" s="807">
        <v>53</v>
      </c>
      <c r="U58" s="708">
        <f t="shared" si="19"/>
        <v>4.4897371385973384E-2</v>
      </c>
    </row>
    <row r="59" spans="1:21" ht="20.100000000000001" customHeight="1">
      <c r="A59" s="692" t="s">
        <v>337</v>
      </c>
      <c r="B59" s="707">
        <v>65</v>
      </c>
      <c r="C59" s="708">
        <f t="shared" si="10"/>
        <v>4.4013488441380803E-2</v>
      </c>
      <c r="D59" s="707">
        <v>93</v>
      </c>
      <c r="E59" s="708">
        <f t="shared" si="11"/>
        <v>6.4765486263449287E-2</v>
      </c>
      <c r="F59" s="707">
        <v>47</v>
      </c>
      <c r="G59" s="708">
        <f t="shared" si="12"/>
        <v>2.8847806339151995E-2</v>
      </c>
      <c r="H59" s="707">
        <v>81</v>
      </c>
      <c r="I59" s="708">
        <f t="shared" si="13"/>
        <v>5.0754741808748609E-2</v>
      </c>
      <c r="J59" s="707">
        <v>31</v>
      </c>
      <c r="K59" s="708">
        <f t="shared" si="14"/>
        <v>1.9858174201028783E-2</v>
      </c>
      <c r="L59" s="807">
        <v>48</v>
      </c>
      <c r="M59" s="708">
        <f t="shared" si="15"/>
        <v>2.8984807130262552E-2</v>
      </c>
      <c r="N59" s="807">
        <v>43</v>
      </c>
      <c r="O59" s="708">
        <f t="shared" si="16"/>
        <v>2.5979361511878005E-2</v>
      </c>
      <c r="P59" s="807">
        <v>63</v>
      </c>
      <c r="Q59" s="708">
        <f t="shared" si="17"/>
        <v>4.0304780914726598E-2</v>
      </c>
      <c r="R59" s="807">
        <v>38</v>
      </c>
      <c r="S59" s="708">
        <f t="shared" si="18"/>
        <v>2.5086316734553759E-2</v>
      </c>
      <c r="T59" s="807">
        <v>48</v>
      </c>
      <c r="U59" s="708">
        <f t="shared" si="19"/>
        <v>4.0661770311824948E-2</v>
      </c>
    </row>
    <row r="60" spans="1:21" ht="20.100000000000001" customHeight="1">
      <c r="A60" s="692" t="s">
        <v>797</v>
      </c>
      <c r="B60" s="707">
        <v>1</v>
      </c>
      <c r="C60" s="708">
        <f t="shared" si="10"/>
        <v>6.7713059140585849E-4</v>
      </c>
      <c r="D60" s="707">
        <v>16</v>
      </c>
      <c r="E60" s="708">
        <f t="shared" si="11"/>
        <v>1.1142449249625683E-2</v>
      </c>
      <c r="F60" s="707">
        <v>48</v>
      </c>
      <c r="G60" s="708">
        <f t="shared" si="12"/>
        <v>2.9461589452750975E-2</v>
      </c>
      <c r="H60" s="707">
        <v>33</v>
      </c>
      <c r="I60" s="708">
        <f t="shared" si="13"/>
        <v>2.0677857773934622E-2</v>
      </c>
      <c r="J60" s="707">
        <v>12</v>
      </c>
      <c r="K60" s="708">
        <f t="shared" si="14"/>
        <v>7.6870351745917864E-3</v>
      </c>
      <c r="L60" s="807">
        <v>18</v>
      </c>
      <c r="M60" s="708">
        <f t="shared" si="15"/>
        <v>1.0869302673848459E-2</v>
      </c>
      <c r="N60" s="807">
        <v>105</v>
      </c>
      <c r="O60" s="708">
        <f t="shared" si="16"/>
        <v>6.3437975784818385E-2</v>
      </c>
      <c r="P60" s="807">
        <v>19</v>
      </c>
      <c r="Q60" s="708">
        <f t="shared" si="17"/>
        <v>1.2155410117139769E-2</v>
      </c>
      <c r="R60" s="807">
        <v>36</v>
      </c>
      <c r="S60" s="708">
        <f t="shared" si="18"/>
        <v>2.3765984274840404E-2</v>
      </c>
      <c r="T60" s="807">
        <v>26</v>
      </c>
      <c r="U60" s="708">
        <f t="shared" si="19"/>
        <v>2.2025125585571848E-2</v>
      </c>
    </row>
    <row r="61" spans="1:21" ht="20.100000000000001" customHeight="1">
      <c r="A61" s="692" t="s">
        <v>338</v>
      </c>
      <c r="B61" s="707">
        <v>8</v>
      </c>
      <c r="C61" s="708">
        <f t="shared" si="10"/>
        <v>5.4170447312468679E-3</v>
      </c>
      <c r="D61" s="707">
        <v>6</v>
      </c>
      <c r="E61" s="708">
        <f t="shared" si="11"/>
        <v>4.1784184686096308E-3</v>
      </c>
      <c r="F61" s="707">
        <v>11</v>
      </c>
      <c r="G61" s="708">
        <f t="shared" si="12"/>
        <v>6.7516142495887659E-3</v>
      </c>
      <c r="H61" s="707">
        <v>17</v>
      </c>
      <c r="I61" s="708">
        <f t="shared" si="13"/>
        <v>1.0652229762329957E-2</v>
      </c>
      <c r="J61" s="707">
        <v>23</v>
      </c>
      <c r="K61" s="708">
        <f t="shared" si="14"/>
        <v>1.4733484084634258E-2</v>
      </c>
      <c r="L61" s="807">
        <v>28</v>
      </c>
      <c r="M61" s="708">
        <f t="shared" si="15"/>
        <v>1.6907804159319823E-2</v>
      </c>
      <c r="N61" s="807">
        <v>36</v>
      </c>
      <c r="O61" s="708">
        <f t="shared" si="16"/>
        <v>2.1750163126223448E-2</v>
      </c>
      <c r="P61" s="807">
        <v>31</v>
      </c>
      <c r="Q61" s="708">
        <f t="shared" si="17"/>
        <v>1.9832511243754358E-2</v>
      </c>
      <c r="R61" s="807">
        <v>24</v>
      </c>
      <c r="S61" s="708">
        <f t="shared" si="18"/>
        <v>1.584398951656027E-2</v>
      </c>
      <c r="T61" s="807">
        <v>26</v>
      </c>
      <c r="U61" s="708">
        <f t="shared" si="19"/>
        <v>2.2025125585571848E-2</v>
      </c>
    </row>
    <row r="62" spans="1:21" ht="20.100000000000001" customHeight="1">
      <c r="A62" s="692" t="s">
        <v>1085</v>
      </c>
      <c r="B62" s="707">
        <v>23</v>
      </c>
      <c r="C62" s="708">
        <f t="shared" si="10"/>
        <v>1.5574003602334748E-2</v>
      </c>
      <c r="D62" s="707">
        <v>28</v>
      </c>
      <c r="E62" s="708">
        <f t="shared" si="11"/>
        <v>1.9499286186844947E-2</v>
      </c>
      <c r="F62" s="707">
        <v>25</v>
      </c>
      <c r="G62" s="708">
        <f t="shared" si="12"/>
        <v>1.5344577839974467E-2</v>
      </c>
      <c r="H62" s="707">
        <v>26</v>
      </c>
      <c r="I62" s="708">
        <f t="shared" si="13"/>
        <v>1.6291645518857582E-2</v>
      </c>
      <c r="J62" s="707">
        <v>38</v>
      </c>
      <c r="K62" s="708">
        <f t="shared" si="14"/>
        <v>2.4342278052873988E-2</v>
      </c>
      <c r="L62" s="807">
        <v>39</v>
      </c>
      <c r="M62" s="708">
        <f t="shared" si="15"/>
        <v>2.3550155793338325E-2</v>
      </c>
      <c r="N62" s="807">
        <v>15</v>
      </c>
      <c r="O62" s="708">
        <f t="shared" si="16"/>
        <v>9.0625679692597685E-3</v>
      </c>
      <c r="P62" s="807">
        <v>19</v>
      </c>
      <c r="Q62" s="708">
        <f t="shared" si="17"/>
        <v>1.2155410117139769E-2</v>
      </c>
      <c r="R62" s="807">
        <v>25</v>
      </c>
      <c r="S62" s="708">
        <f t="shared" si="18"/>
        <v>1.6504155746416945E-2</v>
      </c>
      <c r="T62" s="807">
        <v>24</v>
      </c>
      <c r="U62" s="708">
        <f t="shared" si="19"/>
        <v>2.0330885155912474E-2</v>
      </c>
    </row>
    <row r="63" spans="1:21" ht="20.100000000000001" customHeight="1">
      <c r="A63" s="692" t="s">
        <v>794</v>
      </c>
      <c r="B63" s="707">
        <v>32</v>
      </c>
      <c r="C63" s="708">
        <f t="shared" si="10"/>
        <v>2.1668178924987472E-2</v>
      </c>
      <c r="D63" s="707">
        <v>34</v>
      </c>
      <c r="E63" s="708">
        <f t="shared" si="11"/>
        <v>2.3677704655454577E-2</v>
      </c>
      <c r="F63" s="707">
        <v>32</v>
      </c>
      <c r="G63" s="708">
        <f t="shared" si="12"/>
        <v>1.9641059635167317E-2</v>
      </c>
      <c r="H63" s="707">
        <v>20</v>
      </c>
      <c r="I63" s="708">
        <f t="shared" si="13"/>
        <v>1.2532035014505829E-2</v>
      </c>
      <c r="J63" s="707">
        <v>27</v>
      </c>
      <c r="K63" s="708">
        <f t="shared" si="14"/>
        <v>1.729582914283152E-2</v>
      </c>
      <c r="L63" s="807">
        <v>11</v>
      </c>
      <c r="M63" s="708">
        <f t="shared" si="15"/>
        <v>6.6423516340185012E-3</v>
      </c>
      <c r="N63" s="807">
        <v>35</v>
      </c>
      <c r="O63" s="708">
        <f t="shared" si="16"/>
        <v>2.1145991928272795E-2</v>
      </c>
      <c r="P63" s="807">
        <v>17</v>
      </c>
      <c r="Q63" s="708">
        <f t="shared" si="17"/>
        <v>1.0875893262704002E-2</v>
      </c>
      <c r="R63" s="807">
        <v>24</v>
      </c>
      <c r="S63" s="708">
        <f t="shared" si="18"/>
        <v>1.584398951656027E-2</v>
      </c>
      <c r="T63" s="807">
        <v>24</v>
      </c>
      <c r="U63" s="708">
        <f t="shared" si="19"/>
        <v>2.0330885155912474E-2</v>
      </c>
    </row>
    <row r="64" spans="1:21" ht="20.100000000000001" customHeight="1">
      <c r="A64" s="692" t="s">
        <v>343</v>
      </c>
      <c r="B64" s="707">
        <v>83</v>
      </c>
      <c r="C64" s="708">
        <f t="shared" si="10"/>
        <v>5.6201839086686259E-2</v>
      </c>
      <c r="D64" s="707">
        <v>69</v>
      </c>
      <c r="E64" s="708">
        <f t="shared" si="11"/>
        <v>4.805181238901076E-2</v>
      </c>
      <c r="F64" s="707">
        <v>64</v>
      </c>
      <c r="G64" s="708">
        <f t="shared" si="12"/>
        <v>3.9282119270334634E-2</v>
      </c>
      <c r="H64" s="707">
        <v>66</v>
      </c>
      <c r="I64" s="708">
        <f t="shared" si="13"/>
        <v>4.1355715547869244E-2</v>
      </c>
      <c r="J64" s="707">
        <v>64</v>
      </c>
      <c r="K64" s="708">
        <f t="shared" si="14"/>
        <v>4.0997520931156189E-2</v>
      </c>
      <c r="L64" s="807">
        <v>44</v>
      </c>
      <c r="M64" s="708">
        <f t="shared" si="15"/>
        <v>2.6569406536074005E-2</v>
      </c>
      <c r="N64" s="807">
        <v>46</v>
      </c>
      <c r="O64" s="708">
        <f t="shared" si="16"/>
        <v>2.7791875105729964E-2</v>
      </c>
      <c r="P64" s="807">
        <v>44</v>
      </c>
      <c r="Q64" s="708">
        <f t="shared" si="17"/>
        <v>2.814937079758683E-2</v>
      </c>
      <c r="R64" s="807">
        <v>21</v>
      </c>
      <c r="S64" s="708">
        <f t="shared" si="18"/>
        <v>1.3863490826990236E-2</v>
      </c>
      <c r="T64" s="807">
        <v>24</v>
      </c>
      <c r="U64" s="708">
        <f t="shared" si="19"/>
        <v>2.0330885155912474E-2</v>
      </c>
    </row>
    <row r="65" spans="1:21" ht="20.100000000000001" customHeight="1">
      <c r="A65" s="692" t="s">
        <v>786</v>
      </c>
      <c r="B65" s="707">
        <v>66</v>
      </c>
      <c r="C65" s="708">
        <f t="shared" si="10"/>
        <v>4.4690619032786663E-2</v>
      </c>
      <c r="D65" s="707">
        <v>48</v>
      </c>
      <c r="E65" s="708">
        <f t="shared" si="11"/>
        <v>3.3427347748877047E-2</v>
      </c>
      <c r="F65" s="707">
        <v>28</v>
      </c>
      <c r="G65" s="708">
        <f t="shared" si="12"/>
        <v>1.7185927180771401E-2</v>
      </c>
      <c r="H65" s="707">
        <v>34</v>
      </c>
      <c r="I65" s="708">
        <f t="shared" si="13"/>
        <v>2.1304459524659914E-2</v>
      </c>
      <c r="J65" s="707">
        <v>14</v>
      </c>
      <c r="K65" s="708">
        <f t="shared" si="14"/>
        <v>8.9682077036904173E-3</v>
      </c>
      <c r="L65" s="807">
        <v>49</v>
      </c>
      <c r="M65" s="708">
        <f t="shared" si="15"/>
        <v>2.9588657278809688E-2</v>
      </c>
      <c r="N65" s="807">
        <v>63</v>
      </c>
      <c r="O65" s="708">
        <f t="shared" si="16"/>
        <v>3.8062785470891036E-2</v>
      </c>
      <c r="P65" s="807">
        <v>61</v>
      </c>
      <c r="Q65" s="708">
        <f t="shared" si="17"/>
        <v>3.9025264060290832E-2</v>
      </c>
      <c r="R65" s="807">
        <v>38</v>
      </c>
      <c r="S65" s="708">
        <f t="shared" si="18"/>
        <v>2.5086316734553759E-2</v>
      </c>
      <c r="T65" s="807">
        <v>23</v>
      </c>
      <c r="U65" s="708">
        <f t="shared" si="19"/>
        <v>1.9483764941082789E-2</v>
      </c>
    </row>
    <row r="66" spans="1:21" ht="20.100000000000001" customHeight="1">
      <c r="A66" s="692" t="s">
        <v>1086</v>
      </c>
      <c r="B66" s="707">
        <v>13</v>
      </c>
      <c r="C66" s="708">
        <f t="shared" si="10"/>
        <v>8.8026976882761617E-3</v>
      </c>
      <c r="D66" s="707">
        <v>26</v>
      </c>
      <c r="E66" s="708">
        <f t="shared" si="11"/>
        <v>1.8106480030641733E-2</v>
      </c>
      <c r="F66" s="707">
        <v>16</v>
      </c>
      <c r="G66" s="708">
        <f t="shared" si="12"/>
        <v>9.8205298175836585E-3</v>
      </c>
      <c r="H66" s="707">
        <v>12</v>
      </c>
      <c r="I66" s="708">
        <f t="shared" si="13"/>
        <v>7.5192210087034993E-3</v>
      </c>
      <c r="J66" s="707">
        <v>11</v>
      </c>
      <c r="K66" s="708">
        <f t="shared" si="14"/>
        <v>7.0464489100424705E-3</v>
      </c>
      <c r="L66" s="807">
        <v>7</v>
      </c>
      <c r="M66" s="708">
        <f t="shared" si="15"/>
        <v>4.2269510398299558E-3</v>
      </c>
      <c r="N66" s="807">
        <v>9</v>
      </c>
      <c r="O66" s="708">
        <f t="shared" si="16"/>
        <v>5.437540781555862E-3</v>
      </c>
      <c r="P66" s="807">
        <v>8</v>
      </c>
      <c r="Q66" s="708">
        <f t="shared" si="17"/>
        <v>5.1180674177430602E-3</v>
      </c>
      <c r="R66" s="807">
        <v>14</v>
      </c>
      <c r="S66" s="708">
        <f t="shared" si="18"/>
        <v>9.2423272179934911E-3</v>
      </c>
      <c r="T66" s="807">
        <v>20</v>
      </c>
      <c r="U66" s="708">
        <f t="shared" si="19"/>
        <v>1.694240429659373E-2</v>
      </c>
    </row>
    <row r="67" spans="1:21" ht="20.100000000000001" customHeight="1">
      <c r="A67" s="692" t="s">
        <v>796</v>
      </c>
      <c r="B67" s="707">
        <v>5</v>
      </c>
      <c r="C67" s="708">
        <f t="shared" si="10"/>
        <v>3.3856529570292929E-3</v>
      </c>
      <c r="D67" s="707">
        <v>7</v>
      </c>
      <c r="E67" s="708">
        <f t="shared" si="11"/>
        <v>4.8748215467112367E-3</v>
      </c>
      <c r="F67" s="707">
        <v>4</v>
      </c>
      <c r="G67" s="708">
        <f t="shared" si="12"/>
        <v>2.4551324543959146E-3</v>
      </c>
      <c r="H67" s="707">
        <v>9</v>
      </c>
      <c r="I67" s="708">
        <f t="shared" si="13"/>
        <v>5.6394157565276236E-3</v>
      </c>
      <c r="J67" s="707">
        <v>12</v>
      </c>
      <c r="K67" s="708">
        <f t="shared" si="14"/>
        <v>7.6870351745917864E-3</v>
      </c>
      <c r="L67" s="807">
        <v>8</v>
      </c>
      <c r="M67" s="708">
        <f t="shared" si="15"/>
        <v>4.8308011883770926E-3</v>
      </c>
      <c r="N67" s="807">
        <v>8</v>
      </c>
      <c r="O67" s="708">
        <f t="shared" si="16"/>
        <v>4.8333695836052099E-3</v>
      </c>
      <c r="P67" s="807">
        <v>14</v>
      </c>
      <c r="Q67" s="708">
        <f t="shared" si="17"/>
        <v>8.9566179810503556E-3</v>
      </c>
      <c r="R67" s="807">
        <v>15</v>
      </c>
      <c r="S67" s="708">
        <f t="shared" si="18"/>
        <v>9.9024934478501685E-3</v>
      </c>
      <c r="T67" s="807">
        <v>20</v>
      </c>
      <c r="U67" s="708">
        <f t="shared" si="19"/>
        <v>1.694240429659373E-2</v>
      </c>
    </row>
    <row r="68" spans="1:21" ht="20.100000000000001" customHeight="1">
      <c r="A68" s="692" t="s">
        <v>790</v>
      </c>
      <c r="B68" s="707">
        <v>20</v>
      </c>
      <c r="C68" s="708">
        <f t="shared" si="10"/>
        <v>1.3542611828117172E-2</v>
      </c>
      <c r="D68" s="707">
        <v>4</v>
      </c>
      <c r="E68" s="708">
        <f t="shared" si="11"/>
        <v>2.7856123124064209E-3</v>
      </c>
      <c r="F68" s="707">
        <v>8</v>
      </c>
      <c r="G68" s="708">
        <f t="shared" si="12"/>
        <v>4.9102649087918292E-3</v>
      </c>
      <c r="H68" s="707">
        <v>26</v>
      </c>
      <c r="I68" s="708">
        <f t="shared" si="13"/>
        <v>1.6291645518857582E-2</v>
      </c>
      <c r="J68" s="707">
        <v>29</v>
      </c>
      <c r="K68" s="708">
        <f t="shared" si="14"/>
        <v>1.857700167193015E-2</v>
      </c>
      <c r="L68" s="807">
        <v>31</v>
      </c>
      <c r="M68" s="708">
        <f t="shared" si="15"/>
        <v>1.8719354604961234E-2</v>
      </c>
      <c r="N68" s="807">
        <v>33</v>
      </c>
      <c r="O68" s="708">
        <f t="shared" si="16"/>
        <v>1.9937649532371492E-2</v>
      </c>
      <c r="P68" s="807">
        <v>24</v>
      </c>
      <c r="Q68" s="708">
        <f t="shared" si="17"/>
        <v>1.5354202253229182E-2</v>
      </c>
      <c r="R68" s="807">
        <v>29</v>
      </c>
      <c r="S68" s="708">
        <f t="shared" si="18"/>
        <v>1.9144820665843661E-2</v>
      </c>
      <c r="T68" s="807">
        <v>19</v>
      </c>
      <c r="U68" s="708">
        <f t="shared" si="19"/>
        <v>1.6095284081764045E-2</v>
      </c>
    </row>
    <row r="69" spans="1:21" ht="20.100000000000001" customHeight="1">
      <c r="A69" s="692" t="s">
        <v>1076</v>
      </c>
      <c r="B69" s="707">
        <v>41</v>
      </c>
      <c r="C69" s="708">
        <f t="shared" si="10"/>
        <v>2.7762354247640203E-2</v>
      </c>
      <c r="D69" s="707">
        <v>25</v>
      </c>
      <c r="E69" s="708">
        <f t="shared" si="11"/>
        <v>1.741007695254013E-2</v>
      </c>
      <c r="F69" s="707">
        <v>38</v>
      </c>
      <c r="G69" s="708">
        <f t="shared" si="12"/>
        <v>2.332375831676119E-2</v>
      </c>
      <c r="H69" s="707">
        <v>49</v>
      </c>
      <c r="I69" s="708">
        <f t="shared" si="13"/>
        <v>3.0703485785539286E-2</v>
      </c>
      <c r="J69" s="707">
        <v>45</v>
      </c>
      <c r="K69" s="708">
        <f t="shared" si="14"/>
        <v>2.8826381904719197E-2</v>
      </c>
      <c r="L69" s="807">
        <v>48</v>
      </c>
      <c r="M69" s="708">
        <f t="shared" si="15"/>
        <v>2.8984807130262552E-2</v>
      </c>
      <c r="N69" s="807">
        <v>28</v>
      </c>
      <c r="O69" s="708">
        <f t="shared" si="16"/>
        <v>1.6916793542618234E-2</v>
      </c>
      <c r="P69" s="807">
        <v>25</v>
      </c>
      <c r="Q69" s="708">
        <f t="shared" si="17"/>
        <v>1.5993960680447065E-2</v>
      </c>
      <c r="R69" s="807">
        <v>40</v>
      </c>
      <c r="S69" s="708">
        <f t="shared" si="18"/>
        <v>2.6406649194267114E-2</v>
      </c>
      <c r="T69" s="807">
        <v>18</v>
      </c>
      <c r="U69" s="708">
        <f t="shared" si="19"/>
        <v>1.5248163866934356E-2</v>
      </c>
    </row>
    <row r="70" spans="1:21" ht="20.100000000000001" customHeight="1">
      <c r="A70" s="692" t="s">
        <v>783</v>
      </c>
      <c r="B70" s="707">
        <v>50</v>
      </c>
      <c r="C70" s="708">
        <f t="shared" ref="C70:C73" si="20">B70/B$5*100</f>
        <v>3.3856529570292927E-2</v>
      </c>
      <c r="D70" s="707">
        <v>43</v>
      </c>
      <c r="E70" s="708">
        <f t="shared" ref="E70:E73" si="21">D70/D$5*100</f>
        <v>2.9945332358369027E-2</v>
      </c>
      <c r="F70" s="707">
        <v>32</v>
      </c>
      <c r="G70" s="708">
        <f t="shared" ref="G70:G73" si="22">F70/F$5*100</f>
        <v>1.9641059635167317E-2</v>
      </c>
      <c r="H70" s="707">
        <v>38</v>
      </c>
      <c r="I70" s="708">
        <f t="shared" ref="I70:I73" si="23">H70/H$5*100</f>
        <v>2.3810866527561078E-2</v>
      </c>
      <c r="J70" s="707">
        <v>20</v>
      </c>
      <c r="K70" s="708">
        <f t="shared" ref="K70:K73" si="24">J70/J$5*100</f>
        <v>1.2811725290986311E-2</v>
      </c>
      <c r="L70" s="807">
        <v>19</v>
      </c>
      <c r="M70" s="708">
        <f t="shared" ref="M70:M73" si="25">L70/L$5*100</f>
        <v>1.1473152822395595E-2</v>
      </c>
      <c r="N70" s="807">
        <v>41</v>
      </c>
      <c r="O70" s="708">
        <f t="shared" ref="O70:O73" si="26">N70/N$5*100</f>
        <v>2.4771019115976706E-2</v>
      </c>
      <c r="P70" s="807">
        <v>14</v>
      </c>
      <c r="Q70" s="708">
        <f t="shared" ref="Q70:Q73" si="27">P70/P$5*100</f>
        <v>8.9566179810503556E-3</v>
      </c>
      <c r="R70" s="807">
        <v>29</v>
      </c>
      <c r="S70" s="708">
        <f t="shared" ref="S70:S73" si="28">R70/R$5*100</f>
        <v>1.9144820665843661E-2</v>
      </c>
      <c r="T70" s="807">
        <v>18</v>
      </c>
      <c r="U70" s="708">
        <f t="shared" ref="U70:U73" si="29">T70/T$5*100</f>
        <v>1.5248163866934356E-2</v>
      </c>
    </row>
    <row r="71" spans="1:21" ht="20.100000000000001" customHeight="1">
      <c r="A71" s="692" t="s">
        <v>1074</v>
      </c>
      <c r="B71" s="707">
        <v>5</v>
      </c>
      <c r="C71" s="708">
        <f t="shared" si="20"/>
        <v>3.3856529570292929E-3</v>
      </c>
      <c r="D71" s="707">
        <v>11</v>
      </c>
      <c r="E71" s="708">
        <f t="shared" si="21"/>
        <v>7.6604338591176567E-3</v>
      </c>
      <c r="F71" s="707">
        <v>4</v>
      </c>
      <c r="G71" s="708">
        <f t="shared" si="22"/>
        <v>2.4551324543959146E-3</v>
      </c>
      <c r="H71" s="707">
        <v>4</v>
      </c>
      <c r="I71" s="708">
        <f t="shared" si="23"/>
        <v>2.5064070029011663E-3</v>
      </c>
      <c r="J71" s="707">
        <v>4</v>
      </c>
      <c r="K71" s="708">
        <f t="shared" si="24"/>
        <v>2.5623450581972618E-3</v>
      </c>
      <c r="L71" s="807">
        <v>4</v>
      </c>
      <c r="M71" s="708">
        <f t="shared" si="25"/>
        <v>2.4154005941885463E-3</v>
      </c>
      <c r="N71" s="807">
        <v>14</v>
      </c>
      <c r="O71" s="708">
        <f t="shared" si="26"/>
        <v>8.4583967713091172E-3</v>
      </c>
      <c r="P71" s="807">
        <v>21</v>
      </c>
      <c r="Q71" s="708">
        <f t="shared" si="27"/>
        <v>1.3434926971575535E-2</v>
      </c>
      <c r="R71" s="807">
        <v>22</v>
      </c>
      <c r="S71" s="708">
        <f t="shared" si="28"/>
        <v>1.4523657056846913E-2</v>
      </c>
      <c r="T71" s="807">
        <v>17</v>
      </c>
      <c r="U71" s="708">
        <f t="shared" si="29"/>
        <v>1.4401043652104671E-2</v>
      </c>
    </row>
    <row r="72" spans="1:21" ht="20.100000000000001" customHeight="1">
      <c r="A72" s="692" t="s">
        <v>1088</v>
      </c>
      <c r="B72" s="707">
        <v>9</v>
      </c>
      <c r="C72" s="708">
        <f t="shared" si="20"/>
        <v>6.0941753226527269E-3</v>
      </c>
      <c r="D72" s="707">
        <v>13</v>
      </c>
      <c r="E72" s="708">
        <f t="shared" si="21"/>
        <v>9.0532400153208667E-3</v>
      </c>
      <c r="F72" s="707">
        <v>18</v>
      </c>
      <c r="G72" s="708">
        <f t="shared" si="22"/>
        <v>1.1048096044781616E-2</v>
      </c>
      <c r="H72" s="707">
        <v>26</v>
      </c>
      <c r="I72" s="708">
        <f t="shared" si="23"/>
        <v>1.6291645518857582E-2</v>
      </c>
      <c r="J72" s="707">
        <v>11</v>
      </c>
      <c r="K72" s="708">
        <f t="shared" si="24"/>
        <v>7.0464489100424705E-3</v>
      </c>
      <c r="L72" s="807">
        <v>31</v>
      </c>
      <c r="M72" s="708">
        <f t="shared" si="25"/>
        <v>1.8719354604961234E-2</v>
      </c>
      <c r="N72" s="807">
        <v>25</v>
      </c>
      <c r="O72" s="708">
        <f t="shared" si="26"/>
        <v>1.5104279948766284E-2</v>
      </c>
      <c r="P72" s="807">
        <v>18</v>
      </c>
      <c r="Q72" s="708">
        <f t="shared" si="27"/>
        <v>1.1515651689921885E-2</v>
      </c>
      <c r="R72" s="807">
        <v>17</v>
      </c>
      <c r="S72" s="708">
        <f t="shared" si="28"/>
        <v>1.1222825907563525E-2</v>
      </c>
      <c r="T72" s="807">
        <v>15</v>
      </c>
      <c r="U72" s="708">
        <f t="shared" si="29"/>
        <v>1.2706803222445296E-2</v>
      </c>
    </row>
    <row r="73" spans="1:21" ht="20.100000000000001" customHeight="1">
      <c r="A73" s="692" t="s">
        <v>335</v>
      </c>
      <c r="B73" s="707">
        <v>16</v>
      </c>
      <c r="C73" s="708">
        <f t="shared" si="20"/>
        <v>1.0834089462493736E-2</v>
      </c>
      <c r="D73" s="707">
        <v>6</v>
      </c>
      <c r="E73" s="708">
        <f t="shared" si="21"/>
        <v>4.1784184686096308E-3</v>
      </c>
      <c r="F73" s="707">
        <v>9</v>
      </c>
      <c r="G73" s="708">
        <f t="shared" si="22"/>
        <v>5.5240480223908081E-3</v>
      </c>
      <c r="H73" s="707">
        <v>23</v>
      </c>
      <c r="I73" s="708">
        <f t="shared" si="23"/>
        <v>1.4411840266681707E-2</v>
      </c>
      <c r="J73" s="707">
        <v>25</v>
      </c>
      <c r="K73" s="708">
        <f t="shared" si="24"/>
        <v>1.601465661373289E-2</v>
      </c>
      <c r="L73" s="807">
        <v>15</v>
      </c>
      <c r="M73" s="708">
        <f t="shared" si="25"/>
        <v>9.0577522282070475E-3</v>
      </c>
      <c r="N73" s="807">
        <v>18</v>
      </c>
      <c r="O73" s="708">
        <f t="shared" si="26"/>
        <v>1.0875081563111724E-2</v>
      </c>
      <c r="P73" s="807">
        <v>23</v>
      </c>
      <c r="Q73" s="708">
        <f t="shared" si="27"/>
        <v>1.4714443826011298E-2</v>
      </c>
      <c r="R73" s="807">
        <v>17</v>
      </c>
      <c r="S73" s="708">
        <f t="shared" si="28"/>
        <v>1.1222825907563525E-2</v>
      </c>
      <c r="T73" s="807">
        <v>15</v>
      </c>
      <c r="U73" s="708">
        <f t="shared" si="29"/>
        <v>1.2706803222445296E-2</v>
      </c>
    </row>
    <row r="74" spans="1:21" ht="20.100000000000001" customHeight="1">
      <c r="A74" s="704" t="s">
        <v>955</v>
      </c>
      <c r="B74" s="710">
        <f>B5-SUM(B6:B73)</f>
        <v>2141</v>
      </c>
      <c r="C74" s="711">
        <f t="shared" ref="C74:E74" si="30">B74/B$5*100</f>
        <v>1.4497365961999431</v>
      </c>
      <c r="D74" s="710">
        <f>D5-SUM(D6:D73)</f>
        <v>1836</v>
      </c>
      <c r="E74" s="711">
        <f t="shared" si="30"/>
        <v>1.2785960513945471</v>
      </c>
      <c r="F74" s="710">
        <f>F5-SUM(F6:F73)</f>
        <v>1739</v>
      </c>
      <c r="G74" s="711">
        <f t="shared" ref="G74" si="31">F74/F$5*100</f>
        <v>1.0673688345486239</v>
      </c>
      <c r="H74" s="710">
        <f>H5-SUM(H6:H73)</f>
        <v>1531</v>
      </c>
      <c r="I74" s="711">
        <f t="shared" ref="I74" si="32">H74/H$5*100</f>
        <v>0.95932728036042125</v>
      </c>
      <c r="J74" s="710">
        <f>J5-SUM(J6:J73)</f>
        <v>1385</v>
      </c>
      <c r="K74" s="711">
        <f t="shared" ref="K74" si="33">J74/J$5*100</f>
        <v>0.88721197640080196</v>
      </c>
      <c r="L74" s="710">
        <f>L5-SUM(L6:L73)</f>
        <v>1419</v>
      </c>
      <c r="M74" s="711">
        <f t="shared" ref="M74" si="34">L74/L$5*100</f>
        <v>0.85686336078838676</v>
      </c>
      <c r="N74" s="710">
        <f>N5-SUM(N6:N73)</f>
        <v>1452</v>
      </c>
      <c r="O74" s="711">
        <f t="shared" ref="O74" si="35">N74/N$5*100</f>
        <v>0.87725657942434565</v>
      </c>
      <c r="P74" s="710">
        <f>P5-SUM(P6:P73)</f>
        <v>1558</v>
      </c>
      <c r="Q74" s="711">
        <f t="shared" ref="Q74" si="36">P74/P$5*100</f>
        <v>0.99674362960546092</v>
      </c>
      <c r="R74" s="710">
        <f>R5-SUM(R6:R73)</f>
        <v>1561</v>
      </c>
      <c r="S74" s="711">
        <f t="shared" ref="S74" si="37">R74/R$5*100</f>
        <v>1.0305194848062742</v>
      </c>
      <c r="T74" s="710">
        <f>T5-SUM(T6:T73)</f>
        <v>1209</v>
      </c>
      <c r="U74" s="711">
        <f t="shared" ref="U74" si="38">T74/T$5*100</f>
        <v>1.024168339729091</v>
      </c>
    </row>
    <row r="75" spans="1:21" s="697" customFormat="1" ht="14.25">
      <c r="A75" s="694" t="s">
        <v>967</v>
      </c>
      <c r="B75" s="695"/>
      <c r="C75" s="696"/>
      <c r="D75" s="695"/>
      <c r="E75" s="696"/>
      <c r="F75" s="695"/>
      <c r="G75" s="696"/>
      <c r="H75" s="695"/>
      <c r="I75" s="696"/>
      <c r="J75" s="695"/>
      <c r="K75" s="696"/>
      <c r="L75" s="695"/>
      <c r="N75" s="695"/>
      <c r="P75" s="695"/>
      <c r="R75" s="695"/>
      <c r="S75" s="698"/>
      <c r="T75" s="695"/>
    </row>
    <row r="76" spans="1:21" ht="30" customHeight="1">
      <c r="A76" s="1055" t="s">
        <v>1057</v>
      </c>
      <c r="B76" s="1055"/>
      <c r="C76" s="1055"/>
      <c r="D76" s="1055"/>
      <c r="E76" s="1055"/>
      <c r="F76" s="1055"/>
      <c r="G76" s="1055"/>
      <c r="H76" s="1055"/>
      <c r="I76" s="1055"/>
      <c r="J76" s="1055"/>
      <c r="K76" s="1055"/>
    </row>
  </sheetData>
  <sortState ref="A6:U73">
    <sortCondition descending="1" ref="T6:T73"/>
  </sortState>
  <mergeCells count="14">
    <mergeCell ref="P3:Q3"/>
    <mergeCell ref="R3:S3"/>
    <mergeCell ref="T3:U3"/>
    <mergeCell ref="A76:K76"/>
    <mergeCell ref="A1:U1"/>
    <mergeCell ref="B2:U2"/>
    <mergeCell ref="A3:A4"/>
    <mergeCell ref="B3:C3"/>
    <mergeCell ref="D3:E3"/>
    <mergeCell ref="F3:G3"/>
    <mergeCell ref="H3:I3"/>
    <mergeCell ref="J3:K3"/>
    <mergeCell ref="L3:M3"/>
    <mergeCell ref="N3:O3"/>
  </mergeCells>
  <phoneticPr fontId="16" type="noConversion"/>
  <conditionalFormatting sqref="A77:A1048576 A1:A75">
    <cfRule type="duplicateValues" dxfId="3" priority="2"/>
  </conditionalFormatting>
  <conditionalFormatting sqref="A76">
    <cfRule type="duplicateValues" dxfId="2" priority="1"/>
  </conditionalFormatting>
  <printOptions horizontalCentered="1" verticalCentered="1"/>
  <pageMargins left="0.39370078740157483" right="0.39370078740157483" top="0.74803149606299213" bottom="0.74803149606299213" header="0.31496062992125984" footer="0.31496062992125984"/>
  <pageSetup paperSize="11" scale="25" orientation="landscape" r:id="rId1"/>
  <headerFooter differentOddEven="1" scaleWithDoc="0">
    <oddHeader>&amp;L&amp;"Times New Roman,標準"&amp;8 107&amp;"標楷體,標準"年犯罪狀況及其分析</oddHeader>
    <evenHeader>&amp;R&amp;"標楷體,標準"&amp;8第二篇　犯罪之處理</even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V85"/>
  <sheetViews>
    <sheetView showGridLines="0" zoomScale="90" zoomScaleNormal="90" workbookViewId="0">
      <selection activeCell="A23" sqref="A23"/>
    </sheetView>
  </sheetViews>
  <sheetFormatPr defaultColWidth="9" defaultRowHeight="15.75"/>
  <cols>
    <col min="1" max="1" width="27.125" style="691" bestFit="1" customWidth="1"/>
    <col min="2" max="2" width="10.625" style="699" customWidth="1"/>
    <col min="3" max="3" width="10.625" style="700" customWidth="1"/>
    <col min="4" max="4" width="10.625" style="699" customWidth="1"/>
    <col min="5" max="5" width="10.625" style="700" customWidth="1"/>
    <col min="6" max="6" width="10.625" style="699" customWidth="1"/>
    <col min="7" max="7" width="10.625" style="700" customWidth="1"/>
    <col min="8" max="8" width="10.625" style="699" customWidth="1"/>
    <col min="9" max="9" width="10.625" style="700" customWidth="1"/>
    <col min="10" max="10" width="10.625" style="699" customWidth="1"/>
    <col min="11" max="11" width="10.625" style="700" customWidth="1"/>
    <col min="12" max="12" width="10.625" style="699" customWidth="1"/>
    <col min="13" max="13" width="10.625" style="691" customWidth="1"/>
    <col min="14" max="14" width="10.625" style="699" customWidth="1"/>
    <col min="15" max="15" width="10.625" style="691" customWidth="1"/>
    <col min="16" max="16" width="10.625" style="699" customWidth="1"/>
    <col min="17" max="17" width="10.625" style="691" customWidth="1"/>
    <col min="18" max="18" width="10.625" style="699" customWidth="1"/>
    <col min="19" max="19" width="10.625" style="691" customWidth="1"/>
    <col min="20" max="20" width="10.625" style="699" customWidth="1"/>
    <col min="21" max="21" width="10.625" style="691" customWidth="1"/>
    <col min="22" max="16384" width="9" style="691"/>
  </cols>
  <sheetData>
    <row r="1" spans="1:21" ht="23.1" customHeight="1">
      <c r="A1" s="906" t="s">
        <v>956</v>
      </c>
      <c r="B1" s="906"/>
      <c r="C1" s="906"/>
      <c r="D1" s="906"/>
      <c r="E1" s="906"/>
      <c r="F1" s="906"/>
      <c r="G1" s="906"/>
      <c r="H1" s="906"/>
      <c r="I1" s="906"/>
      <c r="J1" s="906"/>
      <c r="K1" s="906"/>
      <c r="L1" s="906"/>
      <c r="M1" s="906"/>
      <c r="N1" s="906"/>
      <c r="O1" s="906"/>
      <c r="P1" s="906"/>
      <c r="Q1" s="906"/>
      <c r="R1" s="906"/>
      <c r="S1" s="906"/>
      <c r="T1" s="906"/>
      <c r="U1" s="906"/>
    </row>
    <row r="2" spans="1:21" ht="23.1" customHeight="1">
      <c r="A2" s="685"/>
      <c r="B2" s="1056" t="s">
        <v>968</v>
      </c>
      <c r="C2" s="1056"/>
      <c r="D2" s="1056"/>
      <c r="E2" s="1056"/>
      <c r="F2" s="1056"/>
      <c r="G2" s="1056"/>
      <c r="H2" s="1056"/>
      <c r="I2" s="1056"/>
      <c r="J2" s="1056"/>
      <c r="K2" s="1056"/>
      <c r="L2" s="1056"/>
      <c r="M2" s="1056"/>
      <c r="N2" s="1056"/>
      <c r="O2" s="1056"/>
      <c r="P2" s="1056"/>
      <c r="Q2" s="1056"/>
      <c r="R2" s="1056"/>
      <c r="S2" s="1056"/>
      <c r="T2" s="1056"/>
      <c r="U2" s="1056"/>
    </row>
    <row r="3" spans="1:21" ht="21.75" customHeight="1">
      <c r="A3" s="890"/>
      <c r="B3" s="1057" t="s">
        <v>1101</v>
      </c>
      <c r="C3" s="1057"/>
      <c r="D3" s="1057" t="s">
        <v>16</v>
      </c>
      <c r="E3" s="1057"/>
      <c r="F3" s="1057" t="s">
        <v>17</v>
      </c>
      <c r="G3" s="1057"/>
      <c r="H3" s="1057" t="s">
        <v>18</v>
      </c>
      <c r="I3" s="1057"/>
      <c r="J3" s="1057" t="s">
        <v>19</v>
      </c>
      <c r="K3" s="1057"/>
      <c r="L3" s="1057" t="s">
        <v>0</v>
      </c>
      <c r="M3" s="1057"/>
      <c r="N3" s="1057" t="s">
        <v>1</v>
      </c>
      <c r="O3" s="1057"/>
      <c r="P3" s="1057" t="s">
        <v>2</v>
      </c>
      <c r="Q3" s="1057"/>
      <c r="R3" s="1057" t="s">
        <v>3</v>
      </c>
      <c r="S3" s="1057"/>
      <c r="T3" s="1057" t="s">
        <v>1060</v>
      </c>
      <c r="U3" s="1057"/>
    </row>
    <row r="4" spans="1:21" ht="21.75" customHeight="1">
      <c r="A4" s="890"/>
      <c r="B4" s="59" t="s">
        <v>325</v>
      </c>
      <c r="C4" s="705" t="s">
        <v>948</v>
      </c>
      <c r="D4" s="59" t="s">
        <v>947</v>
      </c>
      <c r="E4" s="705" t="s">
        <v>965</v>
      </c>
      <c r="F4" s="59" t="s">
        <v>958</v>
      </c>
      <c r="G4" s="705" t="s">
        <v>948</v>
      </c>
      <c r="H4" s="59" t="s">
        <v>960</v>
      </c>
      <c r="I4" s="705" t="s">
        <v>965</v>
      </c>
      <c r="J4" s="59" t="s">
        <v>325</v>
      </c>
      <c r="K4" s="705" t="s">
        <v>969</v>
      </c>
      <c r="L4" s="59" t="s">
        <v>325</v>
      </c>
      <c r="M4" s="706" t="s">
        <v>959</v>
      </c>
      <c r="N4" s="59" t="s">
        <v>960</v>
      </c>
      <c r="O4" s="706" t="s">
        <v>948</v>
      </c>
      <c r="P4" s="59" t="s">
        <v>325</v>
      </c>
      <c r="Q4" s="706" t="s">
        <v>948</v>
      </c>
      <c r="R4" s="59" t="s">
        <v>960</v>
      </c>
      <c r="S4" s="706" t="s">
        <v>959</v>
      </c>
      <c r="T4" s="59" t="s">
        <v>325</v>
      </c>
      <c r="U4" s="706" t="s">
        <v>969</v>
      </c>
    </row>
    <row r="5" spans="1:21" ht="20.100000000000001" customHeight="1">
      <c r="A5" s="702" t="s">
        <v>970</v>
      </c>
      <c r="B5" s="707">
        <v>25800</v>
      </c>
      <c r="C5" s="708">
        <f>SUM(C6:C83)</f>
        <v>99.999999999999957</v>
      </c>
      <c r="D5" s="707">
        <v>24670</v>
      </c>
      <c r="E5" s="708">
        <f>SUM(E6:E83)</f>
        <v>99.999999999999972</v>
      </c>
      <c r="F5" s="707">
        <v>25282</v>
      </c>
      <c r="G5" s="708">
        <f>SUM(G6:G83)</f>
        <v>99.999999999999972</v>
      </c>
      <c r="H5" s="707">
        <v>25111</v>
      </c>
      <c r="I5" s="708">
        <f>SUM(I6:I83)</f>
        <v>99.999999999999986</v>
      </c>
      <c r="J5" s="707">
        <v>24625</v>
      </c>
      <c r="K5" s="708">
        <f>SUM(K6:K83)</f>
        <v>100.00000000000001</v>
      </c>
      <c r="L5" s="807">
        <v>26554</v>
      </c>
      <c r="M5" s="708">
        <f>SUM(M6:M83)</f>
        <v>100.00000000000001</v>
      </c>
      <c r="N5" s="807">
        <v>26713</v>
      </c>
      <c r="O5" s="708">
        <f>SUM(O6:O83)</f>
        <v>100</v>
      </c>
      <c r="P5" s="807">
        <v>26519</v>
      </c>
      <c r="Q5" s="708">
        <f>SUM(Q6:Q83)</f>
        <v>100.00000000000001</v>
      </c>
      <c r="R5" s="807">
        <v>26085</v>
      </c>
      <c r="S5" s="708">
        <f>SUM(S6:S83)</f>
        <v>99.999999999999972</v>
      </c>
      <c r="T5" s="807">
        <v>21094</v>
      </c>
      <c r="U5" s="708">
        <f>SUM(U6:U83)</f>
        <v>99.999999999999943</v>
      </c>
    </row>
    <row r="6" spans="1:21" ht="20.100000000000001" customHeight="1">
      <c r="A6" s="692" t="s">
        <v>342</v>
      </c>
      <c r="B6" s="707">
        <v>2905</v>
      </c>
      <c r="C6" s="708">
        <f t="shared" ref="C6:C37" si="0">IFERROR(B6/B$5*100,"-")</f>
        <v>11.25968992248062</v>
      </c>
      <c r="D6" s="707">
        <v>2825</v>
      </c>
      <c r="E6" s="708">
        <f t="shared" ref="E6:E37" si="1">IFERROR(D6/D$5*100,"-")</f>
        <v>11.451155249290636</v>
      </c>
      <c r="F6" s="707">
        <v>3052</v>
      </c>
      <c r="G6" s="708">
        <f t="shared" ref="G6:G37" si="2">IFERROR(F6/F$5*100,"-")</f>
        <v>12.071829760303773</v>
      </c>
      <c r="H6" s="707">
        <v>3059</v>
      </c>
      <c r="I6" s="708">
        <f t="shared" ref="I6:I37" si="3">IFERROR(H6/H$5*100,"-")</f>
        <v>12.181912309346501</v>
      </c>
      <c r="J6" s="707">
        <v>2764</v>
      </c>
      <c r="K6" s="708">
        <f t="shared" ref="K6:K37" si="4">IFERROR(J6/J$5*100,"-")</f>
        <v>11.224365482233503</v>
      </c>
      <c r="L6" s="807">
        <v>3282</v>
      </c>
      <c r="M6" s="708">
        <f t="shared" ref="M6:M37" si="5">IFERROR(L6/L$5*100,"-")</f>
        <v>12.359719816223544</v>
      </c>
      <c r="N6" s="807">
        <v>3345</v>
      </c>
      <c r="O6" s="708">
        <f t="shared" ref="O6:O37" si="6">IFERROR(N6/N$5*100,"-")</f>
        <v>12.521993037098042</v>
      </c>
      <c r="P6" s="807">
        <v>3612</v>
      </c>
      <c r="Q6" s="708">
        <f t="shared" ref="Q6:Q37" si="7">IFERROR(P6/P$5*100,"-")</f>
        <v>13.620423092876804</v>
      </c>
      <c r="R6" s="807">
        <v>3654</v>
      </c>
      <c r="S6" s="708">
        <f t="shared" ref="S6:S37" si="8">IFERROR(R6/R$5*100,"-")</f>
        <v>14.008050603795287</v>
      </c>
      <c r="T6" s="807">
        <v>3748</v>
      </c>
      <c r="U6" s="708">
        <f t="shared" ref="U6:U37" si="9">IFERROR(T6/T$5*100,"-")</f>
        <v>17.768085711576749</v>
      </c>
    </row>
    <row r="7" spans="1:21" ht="20.100000000000001" customHeight="1">
      <c r="A7" s="692" t="s">
        <v>395</v>
      </c>
      <c r="B7" s="707">
        <v>3531</v>
      </c>
      <c r="C7" s="708">
        <f t="shared" si="0"/>
        <v>13.686046511627906</v>
      </c>
      <c r="D7" s="707">
        <v>3801</v>
      </c>
      <c r="E7" s="708">
        <f t="shared" si="1"/>
        <v>15.407377381434943</v>
      </c>
      <c r="F7" s="707">
        <v>5048</v>
      </c>
      <c r="G7" s="708">
        <f t="shared" si="2"/>
        <v>19.966774780476229</v>
      </c>
      <c r="H7" s="707">
        <v>5195</v>
      </c>
      <c r="I7" s="708">
        <f t="shared" si="3"/>
        <v>20.688144637808133</v>
      </c>
      <c r="J7" s="707">
        <v>4977</v>
      </c>
      <c r="K7" s="708">
        <f t="shared" si="4"/>
        <v>20.211167512690356</v>
      </c>
      <c r="L7" s="807">
        <v>5111</v>
      </c>
      <c r="M7" s="708">
        <f t="shared" si="5"/>
        <v>19.247570987421859</v>
      </c>
      <c r="N7" s="807">
        <v>4864</v>
      </c>
      <c r="O7" s="708">
        <f t="shared" si="6"/>
        <v>18.208362969340772</v>
      </c>
      <c r="P7" s="807">
        <v>4355</v>
      </c>
      <c r="Q7" s="708">
        <f t="shared" si="7"/>
        <v>16.422187865304121</v>
      </c>
      <c r="R7" s="807">
        <v>4035</v>
      </c>
      <c r="S7" s="708">
        <f t="shared" si="8"/>
        <v>15.468660149511212</v>
      </c>
      <c r="T7" s="807">
        <v>3194</v>
      </c>
      <c r="U7" s="708">
        <f t="shared" si="9"/>
        <v>15.141746468190007</v>
      </c>
    </row>
    <row r="8" spans="1:21" ht="20.100000000000001" customHeight="1">
      <c r="A8" s="692" t="s">
        <v>329</v>
      </c>
      <c r="B8" s="707">
        <v>2154</v>
      </c>
      <c r="C8" s="708">
        <f t="shared" si="0"/>
        <v>8.3488372093023262</v>
      </c>
      <c r="D8" s="707">
        <v>1940</v>
      </c>
      <c r="E8" s="708">
        <f t="shared" si="1"/>
        <v>7.8638021888933931</v>
      </c>
      <c r="F8" s="707">
        <v>1784</v>
      </c>
      <c r="G8" s="708">
        <f t="shared" si="2"/>
        <v>7.0564037655248795</v>
      </c>
      <c r="H8" s="707">
        <v>1835</v>
      </c>
      <c r="I8" s="708">
        <f t="shared" si="3"/>
        <v>7.3075544582055674</v>
      </c>
      <c r="J8" s="707">
        <v>1865</v>
      </c>
      <c r="K8" s="708">
        <f t="shared" si="4"/>
        <v>7.5736040609137047</v>
      </c>
      <c r="L8" s="807">
        <v>2649</v>
      </c>
      <c r="M8" s="708">
        <f t="shared" si="5"/>
        <v>9.975898169767266</v>
      </c>
      <c r="N8" s="807">
        <v>3388</v>
      </c>
      <c r="O8" s="708">
        <f t="shared" si="6"/>
        <v>12.682963351177328</v>
      </c>
      <c r="P8" s="807">
        <v>3294</v>
      </c>
      <c r="Q8" s="708">
        <f t="shared" si="7"/>
        <v>12.421282853802934</v>
      </c>
      <c r="R8" s="807">
        <v>3566</v>
      </c>
      <c r="S8" s="708">
        <f t="shared" si="8"/>
        <v>13.670691968564308</v>
      </c>
      <c r="T8" s="807">
        <v>2965</v>
      </c>
      <c r="U8" s="708">
        <f t="shared" si="9"/>
        <v>14.056129705129422</v>
      </c>
    </row>
    <row r="9" spans="1:21" s="805" customFormat="1" ht="20.100000000000001" customHeight="1">
      <c r="A9" s="734" t="s">
        <v>396</v>
      </c>
      <c r="B9" s="802">
        <v>1376</v>
      </c>
      <c r="C9" s="708">
        <f t="shared" si="0"/>
        <v>5.3333333333333339</v>
      </c>
      <c r="D9" s="802">
        <v>1451</v>
      </c>
      <c r="E9" s="708">
        <f t="shared" si="1"/>
        <v>5.8816376165383062</v>
      </c>
      <c r="F9" s="802">
        <v>1468</v>
      </c>
      <c r="G9" s="708">
        <f t="shared" si="2"/>
        <v>5.806502650106796</v>
      </c>
      <c r="H9" s="802">
        <v>1535</v>
      </c>
      <c r="I9" s="708">
        <f t="shared" si="3"/>
        <v>6.1128589064553385</v>
      </c>
      <c r="J9" s="802">
        <v>1606</v>
      </c>
      <c r="K9" s="708">
        <f t="shared" si="4"/>
        <v>6.5218274111675116</v>
      </c>
      <c r="L9" s="802">
        <v>1817</v>
      </c>
      <c r="M9" s="708">
        <f t="shared" si="5"/>
        <v>6.8426602395119387</v>
      </c>
      <c r="N9" s="802">
        <v>1852</v>
      </c>
      <c r="O9" s="708">
        <f t="shared" si="6"/>
        <v>6.9329539924381383</v>
      </c>
      <c r="P9" s="802">
        <v>1993</v>
      </c>
      <c r="Q9" s="708">
        <f t="shared" si="7"/>
        <v>7.5153663411139187</v>
      </c>
      <c r="R9" s="802">
        <v>2212</v>
      </c>
      <c r="S9" s="708">
        <f t="shared" si="8"/>
        <v>8.4799693310331605</v>
      </c>
      <c r="T9" s="802">
        <v>2035</v>
      </c>
      <c r="U9" s="708">
        <f t="shared" si="9"/>
        <v>9.6472930691191809</v>
      </c>
    </row>
    <row r="10" spans="1:21" ht="20.100000000000001" customHeight="1">
      <c r="A10" s="692" t="s">
        <v>340</v>
      </c>
      <c r="B10" s="707">
        <v>5070</v>
      </c>
      <c r="C10" s="708">
        <f t="shared" si="0"/>
        <v>19.651162790697676</v>
      </c>
      <c r="D10" s="707">
        <v>4773</v>
      </c>
      <c r="E10" s="708">
        <f t="shared" si="1"/>
        <v>19.347385488447507</v>
      </c>
      <c r="F10" s="707">
        <v>4546</v>
      </c>
      <c r="G10" s="708">
        <f t="shared" si="2"/>
        <v>17.981172375603197</v>
      </c>
      <c r="H10" s="707">
        <v>4458</v>
      </c>
      <c r="I10" s="708">
        <f t="shared" si="3"/>
        <v>17.753175899008404</v>
      </c>
      <c r="J10" s="707">
        <v>4960</v>
      </c>
      <c r="K10" s="708">
        <f t="shared" si="4"/>
        <v>20.142131979695431</v>
      </c>
      <c r="L10" s="807">
        <v>5454</v>
      </c>
      <c r="M10" s="708">
        <f t="shared" si="5"/>
        <v>20.539278451457406</v>
      </c>
      <c r="N10" s="807">
        <v>5800</v>
      </c>
      <c r="O10" s="708">
        <f t="shared" si="6"/>
        <v>21.712274922322464</v>
      </c>
      <c r="P10" s="807">
        <v>5507</v>
      </c>
      <c r="Q10" s="708">
        <f t="shared" si="7"/>
        <v>20.766243071005693</v>
      </c>
      <c r="R10" s="807">
        <v>4508</v>
      </c>
      <c r="S10" s="708">
        <f t="shared" si="8"/>
        <v>17.281962813877708</v>
      </c>
      <c r="T10" s="807">
        <v>1590</v>
      </c>
      <c r="U10" s="708">
        <f t="shared" si="9"/>
        <v>7.5376884422110546</v>
      </c>
    </row>
    <row r="11" spans="1:21" ht="20.100000000000001" customHeight="1">
      <c r="A11" s="692" t="s">
        <v>990</v>
      </c>
      <c r="B11" s="707">
        <v>3100</v>
      </c>
      <c r="C11" s="708">
        <f t="shared" si="0"/>
        <v>12.015503875968992</v>
      </c>
      <c r="D11" s="707">
        <v>2944</v>
      </c>
      <c r="E11" s="708">
        <f t="shared" si="1"/>
        <v>11.933522496959871</v>
      </c>
      <c r="F11" s="707">
        <v>2863</v>
      </c>
      <c r="G11" s="708">
        <f t="shared" si="2"/>
        <v>11.324262321018907</v>
      </c>
      <c r="H11" s="707">
        <v>2508</v>
      </c>
      <c r="I11" s="708">
        <f t="shared" si="3"/>
        <v>9.9876548126319147</v>
      </c>
      <c r="J11" s="707">
        <v>2831</v>
      </c>
      <c r="K11" s="708">
        <f t="shared" si="4"/>
        <v>11.496446700507615</v>
      </c>
      <c r="L11" s="807">
        <v>2387</v>
      </c>
      <c r="M11" s="708">
        <f t="shared" si="5"/>
        <v>8.9892294946147473</v>
      </c>
      <c r="N11" s="807">
        <v>1424</v>
      </c>
      <c r="O11" s="708">
        <f t="shared" si="6"/>
        <v>5.3307378429977907</v>
      </c>
      <c r="P11" s="807">
        <v>1398</v>
      </c>
      <c r="Q11" s="708">
        <f t="shared" si="7"/>
        <v>5.2716919944190952</v>
      </c>
      <c r="R11" s="807">
        <v>1673</v>
      </c>
      <c r="S11" s="708">
        <f t="shared" si="8"/>
        <v>6.413647690243435</v>
      </c>
      <c r="T11" s="807">
        <v>1208</v>
      </c>
      <c r="U11" s="708">
        <f t="shared" si="9"/>
        <v>5.7267469422584618</v>
      </c>
    </row>
    <row r="12" spans="1:21" ht="20.100000000000001" customHeight="1">
      <c r="A12" s="692" t="s">
        <v>334</v>
      </c>
      <c r="B12" s="707">
        <v>1</v>
      </c>
      <c r="C12" s="708">
        <f t="shared" si="0"/>
        <v>3.8759689922480624E-3</v>
      </c>
      <c r="D12" s="707">
        <v>2</v>
      </c>
      <c r="E12" s="708">
        <f t="shared" si="1"/>
        <v>8.1070125658694783E-3</v>
      </c>
      <c r="F12" s="707">
        <v>13</v>
      </c>
      <c r="G12" s="708">
        <f t="shared" si="2"/>
        <v>5.1419982596313578E-2</v>
      </c>
      <c r="H12" s="707">
        <v>5</v>
      </c>
      <c r="I12" s="708">
        <f t="shared" si="3"/>
        <v>1.9911592529170484E-2</v>
      </c>
      <c r="J12" s="707">
        <v>3</v>
      </c>
      <c r="K12" s="708">
        <f t="shared" si="4"/>
        <v>1.2182741116751269E-2</v>
      </c>
      <c r="L12" s="807">
        <v>1</v>
      </c>
      <c r="M12" s="708">
        <f t="shared" si="5"/>
        <v>3.7659109738645774E-3</v>
      </c>
      <c r="N12" s="807">
        <v>53</v>
      </c>
      <c r="O12" s="708">
        <f t="shared" si="6"/>
        <v>0.19840527084191215</v>
      </c>
      <c r="P12" s="807">
        <v>105</v>
      </c>
      <c r="Q12" s="708">
        <f t="shared" si="7"/>
        <v>0.39594253176967453</v>
      </c>
      <c r="R12" s="807">
        <v>159</v>
      </c>
      <c r="S12" s="708">
        <f t="shared" si="8"/>
        <v>0.60954571592869466</v>
      </c>
      <c r="T12" s="807">
        <v>949</v>
      </c>
      <c r="U12" s="708">
        <f t="shared" si="9"/>
        <v>4.498909642552384</v>
      </c>
    </row>
    <row r="13" spans="1:21" ht="20.100000000000001" customHeight="1">
      <c r="A13" s="692" t="s">
        <v>331</v>
      </c>
      <c r="B13" s="707">
        <v>1361</v>
      </c>
      <c r="C13" s="708">
        <f t="shared" si="0"/>
        <v>5.275193798449612</v>
      </c>
      <c r="D13" s="707">
        <v>1232</v>
      </c>
      <c r="E13" s="708">
        <f t="shared" si="1"/>
        <v>4.9939197405755982</v>
      </c>
      <c r="F13" s="707">
        <v>1358</v>
      </c>
      <c r="G13" s="708">
        <f t="shared" si="2"/>
        <v>5.3714104896764496</v>
      </c>
      <c r="H13" s="707">
        <v>1075</v>
      </c>
      <c r="I13" s="708">
        <f t="shared" si="3"/>
        <v>4.2809923937716539</v>
      </c>
      <c r="J13" s="707">
        <v>990</v>
      </c>
      <c r="K13" s="708">
        <f t="shared" si="4"/>
        <v>4.0203045685279184</v>
      </c>
      <c r="L13" s="807">
        <v>1035</v>
      </c>
      <c r="M13" s="708">
        <f t="shared" si="5"/>
        <v>3.8977178579498379</v>
      </c>
      <c r="N13" s="807">
        <v>971</v>
      </c>
      <c r="O13" s="708">
        <f t="shared" si="6"/>
        <v>3.6349343016508815</v>
      </c>
      <c r="P13" s="807">
        <v>979</v>
      </c>
      <c r="Q13" s="708">
        <f t="shared" si="7"/>
        <v>3.6916927485953468</v>
      </c>
      <c r="R13" s="807">
        <v>898</v>
      </c>
      <c r="S13" s="708">
        <f t="shared" si="8"/>
        <v>3.4425915276979109</v>
      </c>
      <c r="T13" s="807">
        <v>844</v>
      </c>
      <c r="U13" s="708">
        <f t="shared" si="9"/>
        <v>4.0011377642931638</v>
      </c>
    </row>
    <row r="14" spans="1:21" ht="16.5">
      <c r="A14" s="692" t="s">
        <v>871</v>
      </c>
      <c r="B14" s="707">
        <v>415</v>
      </c>
      <c r="C14" s="708">
        <f t="shared" si="0"/>
        <v>1.6085271317829459</v>
      </c>
      <c r="D14" s="707">
        <v>455</v>
      </c>
      <c r="E14" s="708">
        <f t="shared" si="1"/>
        <v>1.844345358735306</v>
      </c>
      <c r="F14" s="707">
        <v>436</v>
      </c>
      <c r="G14" s="708">
        <f t="shared" si="2"/>
        <v>1.7245471086148247</v>
      </c>
      <c r="H14" s="707">
        <v>414</v>
      </c>
      <c r="I14" s="708">
        <f t="shared" si="3"/>
        <v>1.648679861415316</v>
      </c>
      <c r="J14" s="707">
        <v>382</v>
      </c>
      <c r="K14" s="708">
        <f t="shared" si="4"/>
        <v>1.5512690355329948</v>
      </c>
      <c r="L14" s="807">
        <v>483</v>
      </c>
      <c r="M14" s="708">
        <f t="shared" si="5"/>
        <v>1.8189350003765912</v>
      </c>
      <c r="N14" s="807">
        <v>588</v>
      </c>
      <c r="O14" s="708">
        <f t="shared" si="6"/>
        <v>2.2011754576423468</v>
      </c>
      <c r="P14" s="807">
        <v>568</v>
      </c>
      <c r="Q14" s="708">
        <f t="shared" si="7"/>
        <v>2.1418605528111918</v>
      </c>
      <c r="R14" s="807">
        <v>617</v>
      </c>
      <c r="S14" s="708">
        <f t="shared" si="8"/>
        <v>2.3653440674717268</v>
      </c>
      <c r="T14" s="807">
        <v>584</v>
      </c>
      <c r="U14" s="708">
        <f t="shared" si="9"/>
        <v>2.7685597800322368</v>
      </c>
    </row>
    <row r="15" spans="1:21" ht="16.5">
      <c r="A15" s="692" t="s">
        <v>332</v>
      </c>
      <c r="B15" s="707">
        <v>531</v>
      </c>
      <c r="C15" s="708">
        <f t="shared" si="0"/>
        <v>2.0581395348837206</v>
      </c>
      <c r="D15" s="707">
        <v>600</v>
      </c>
      <c r="E15" s="708">
        <f t="shared" si="1"/>
        <v>2.4321037697608427</v>
      </c>
      <c r="F15" s="707">
        <v>548</v>
      </c>
      <c r="G15" s="708">
        <f t="shared" si="2"/>
        <v>2.1675500355984494</v>
      </c>
      <c r="H15" s="707">
        <v>485</v>
      </c>
      <c r="I15" s="708">
        <f t="shared" si="3"/>
        <v>1.9314244753295369</v>
      </c>
      <c r="J15" s="707">
        <v>461</v>
      </c>
      <c r="K15" s="708">
        <f t="shared" si="4"/>
        <v>1.8720812182741118</v>
      </c>
      <c r="L15" s="807">
        <v>474</v>
      </c>
      <c r="M15" s="708">
        <f t="shared" si="5"/>
        <v>1.7850418016118099</v>
      </c>
      <c r="N15" s="807">
        <v>569</v>
      </c>
      <c r="O15" s="708">
        <f t="shared" si="6"/>
        <v>2.1300490397933589</v>
      </c>
      <c r="P15" s="807">
        <v>608</v>
      </c>
      <c r="Q15" s="708">
        <f t="shared" si="7"/>
        <v>2.2926958030091633</v>
      </c>
      <c r="R15" s="807">
        <v>644</v>
      </c>
      <c r="S15" s="708">
        <f t="shared" si="8"/>
        <v>2.4688518305539584</v>
      </c>
      <c r="T15" s="807">
        <v>565</v>
      </c>
      <c r="U15" s="708">
        <f t="shared" si="9"/>
        <v>2.6784867734900919</v>
      </c>
    </row>
    <row r="16" spans="1:21" ht="20.100000000000001" customHeight="1">
      <c r="A16" s="692" t="s">
        <v>1084</v>
      </c>
      <c r="B16" s="707">
        <v>692</v>
      </c>
      <c r="C16" s="708">
        <f t="shared" si="0"/>
        <v>2.6821705426356592</v>
      </c>
      <c r="D16" s="707">
        <v>546</v>
      </c>
      <c r="E16" s="708">
        <f t="shared" si="1"/>
        <v>2.2132144304823673</v>
      </c>
      <c r="F16" s="707">
        <v>546</v>
      </c>
      <c r="G16" s="708">
        <f t="shared" si="2"/>
        <v>2.1596392690451705</v>
      </c>
      <c r="H16" s="707">
        <v>535</v>
      </c>
      <c r="I16" s="708">
        <f t="shared" si="3"/>
        <v>2.1305404006212414</v>
      </c>
      <c r="J16" s="707">
        <v>432</v>
      </c>
      <c r="K16" s="708">
        <f t="shared" si="4"/>
        <v>1.7543147208121828</v>
      </c>
      <c r="L16" s="807">
        <v>422</v>
      </c>
      <c r="M16" s="708">
        <f t="shared" si="5"/>
        <v>1.589214430970852</v>
      </c>
      <c r="N16" s="807">
        <v>337</v>
      </c>
      <c r="O16" s="708">
        <f t="shared" si="6"/>
        <v>1.2615580429004605</v>
      </c>
      <c r="P16" s="807">
        <v>344</v>
      </c>
      <c r="Q16" s="708">
        <f t="shared" si="7"/>
        <v>1.2971831517025529</v>
      </c>
      <c r="R16" s="807">
        <v>545</v>
      </c>
      <c r="S16" s="708">
        <f t="shared" si="8"/>
        <v>2.0893233659191104</v>
      </c>
      <c r="T16" s="807">
        <v>447</v>
      </c>
      <c r="U16" s="708">
        <f t="shared" si="9"/>
        <v>2.1190859960178248</v>
      </c>
    </row>
    <row r="17" spans="1:21" ht="20.100000000000001" customHeight="1">
      <c r="A17" s="692" t="s">
        <v>398</v>
      </c>
      <c r="B17" s="707">
        <v>390</v>
      </c>
      <c r="C17" s="708">
        <f t="shared" si="0"/>
        <v>1.5116279069767442</v>
      </c>
      <c r="D17" s="707">
        <v>414</v>
      </c>
      <c r="E17" s="708">
        <f t="shared" si="1"/>
        <v>1.6781516011349817</v>
      </c>
      <c r="F17" s="707">
        <v>377</v>
      </c>
      <c r="G17" s="708">
        <f t="shared" si="2"/>
        <v>1.4911794952930939</v>
      </c>
      <c r="H17" s="707">
        <v>376</v>
      </c>
      <c r="I17" s="708">
        <f t="shared" si="3"/>
        <v>1.4973517581936202</v>
      </c>
      <c r="J17" s="707">
        <v>350</v>
      </c>
      <c r="K17" s="708">
        <f t="shared" si="4"/>
        <v>1.4213197969543148</v>
      </c>
      <c r="L17" s="807">
        <v>413</v>
      </c>
      <c r="M17" s="708">
        <f t="shared" si="5"/>
        <v>1.5553212322060705</v>
      </c>
      <c r="N17" s="807">
        <v>380</v>
      </c>
      <c r="O17" s="708">
        <f t="shared" si="6"/>
        <v>1.4225283569797476</v>
      </c>
      <c r="P17" s="807">
        <v>433</v>
      </c>
      <c r="Q17" s="708">
        <f t="shared" si="7"/>
        <v>1.6327915833930389</v>
      </c>
      <c r="R17" s="807">
        <v>475</v>
      </c>
      <c r="S17" s="708">
        <f t="shared" si="8"/>
        <v>1.8209699060762889</v>
      </c>
      <c r="T17" s="807">
        <v>364</v>
      </c>
      <c r="U17" s="708">
        <f t="shared" si="9"/>
        <v>1.7256091779652982</v>
      </c>
    </row>
    <row r="18" spans="1:21" ht="20.100000000000001" customHeight="1">
      <c r="A18" s="692" t="s">
        <v>880</v>
      </c>
      <c r="B18" s="707">
        <v>216</v>
      </c>
      <c r="C18" s="708">
        <f t="shared" si="0"/>
        <v>0.83720930232558144</v>
      </c>
      <c r="D18" s="707">
        <v>188</v>
      </c>
      <c r="E18" s="708">
        <f t="shared" si="1"/>
        <v>0.76205918119173088</v>
      </c>
      <c r="F18" s="707">
        <v>199</v>
      </c>
      <c r="G18" s="708">
        <f t="shared" si="2"/>
        <v>0.7871212720512617</v>
      </c>
      <c r="H18" s="707">
        <v>181</v>
      </c>
      <c r="I18" s="708">
        <f t="shared" si="3"/>
        <v>0.72079964955597153</v>
      </c>
      <c r="J18" s="707">
        <v>178</v>
      </c>
      <c r="K18" s="708">
        <f t="shared" si="4"/>
        <v>0.72284263959390871</v>
      </c>
      <c r="L18" s="807">
        <v>201</v>
      </c>
      <c r="M18" s="708">
        <f t="shared" si="5"/>
        <v>0.75694810574678018</v>
      </c>
      <c r="N18" s="807">
        <v>207</v>
      </c>
      <c r="O18" s="708">
        <f t="shared" si="6"/>
        <v>0.77490360498633626</v>
      </c>
      <c r="P18" s="807">
        <v>214</v>
      </c>
      <c r="Q18" s="708">
        <f t="shared" si="7"/>
        <v>0.80696858855914633</v>
      </c>
      <c r="R18" s="807">
        <v>216</v>
      </c>
      <c r="S18" s="708">
        <f t="shared" si="8"/>
        <v>0.82806210465784935</v>
      </c>
      <c r="T18" s="807">
        <v>201</v>
      </c>
      <c r="U18" s="708">
        <f t="shared" si="9"/>
        <v>0.95287759552479379</v>
      </c>
    </row>
    <row r="19" spans="1:21" s="805" customFormat="1" ht="20.100000000000001" customHeight="1">
      <c r="A19" s="734" t="s">
        <v>1083</v>
      </c>
      <c r="B19" s="802">
        <v>738</v>
      </c>
      <c r="C19" s="708">
        <f t="shared" si="0"/>
        <v>2.86046511627907</v>
      </c>
      <c r="D19" s="802">
        <v>690</v>
      </c>
      <c r="E19" s="708">
        <f t="shared" si="1"/>
        <v>2.7969193352249695</v>
      </c>
      <c r="F19" s="802">
        <v>609</v>
      </c>
      <c r="G19" s="708">
        <f t="shared" si="2"/>
        <v>2.4088284154734594</v>
      </c>
      <c r="H19" s="802">
        <v>520</v>
      </c>
      <c r="I19" s="708">
        <f t="shared" si="3"/>
        <v>2.0708056230337304</v>
      </c>
      <c r="J19" s="802">
        <v>402</v>
      </c>
      <c r="K19" s="708">
        <f t="shared" si="4"/>
        <v>1.6324873096446701</v>
      </c>
      <c r="L19" s="802">
        <v>307</v>
      </c>
      <c r="M19" s="708">
        <f t="shared" si="5"/>
        <v>1.1561346689764254</v>
      </c>
      <c r="N19" s="802">
        <v>326</v>
      </c>
      <c r="O19" s="708">
        <f t="shared" si="6"/>
        <v>1.2203795904615728</v>
      </c>
      <c r="P19" s="802">
        <v>220</v>
      </c>
      <c r="Q19" s="708">
        <f t="shared" si="7"/>
        <v>0.82959387608884194</v>
      </c>
      <c r="R19" s="802">
        <v>198</v>
      </c>
      <c r="S19" s="708">
        <f t="shared" si="8"/>
        <v>0.75905692926969515</v>
      </c>
      <c r="T19" s="802">
        <v>195</v>
      </c>
      <c r="U19" s="708">
        <f t="shared" si="9"/>
        <v>0.92443348819569549</v>
      </c>
    </row>
    <row r="20" spans="1:21" ht="16.5">
      <c r="A20" s="703" t="s">
        <v>872</v>
      </c>
      <c r="B20" s="707">
        <v>138</v>
      </c>
      <c r="C20" s="708">
        <f t="shared" si="0"/>
        <v>0.53488372093023262</v>
      </c>
      <c r="D20" s="707">
        <v>132</v>
      </c>
      <c r="E20" s="708">
        <f t="shared" si="1"/>
        <v>0.53506282934738547</v>
      </c>
      <c r="F20" s="707">
        <v>134</v>
      </c>
      <c r="G20" s="708">
        <f t="shared" si="2"/>
        <v>0.53002135906969383</v>
      </c>
      <c r="H20" s="707">
        <v>151</v>
      </c>
      <c r="I20" s="708">
        <f t="shared" si="3"/>
        <v>0.60133009438094853</v>
      </c>
      <c r="J20" s="707">
        <v>149</v>
      </c>
      <c r="K20" s="708">
        <f t="shared" si="4"/>
        <v>0.60507614213197969</v>
      </c>
      <c r="L20" s="807">
        <v>171</v>
      </c>
      <c r="M20" s="708">
        <f t="shared" si="5"/>
        <v>0.64397077653084278</v>
      </c>
      <c r="N20" s="807">
        <v>190</v>
      </c>
      <c r="O20" s="708">
        <f t="shared" si="6"/>
        <v>0.71126417848987378</v>
      </c>
      <c r="P20" s="807">
        <v>179</v>
      </c>
      <c r="Q20" s="708">
        <f t="shared" si="7"/>
        <v>0.67498774463592137</v>
      </c>
      <c r="R20" s="807">
        <v>226</v>
      </c>
      <c r="S20" s="708">
        <f t="shared" si="8"/>
        <v>0.86639831320682381</v>
      </c>
      <c r="T20" s="807">
        <v>178</v>
      </c>
      <c r="U20" s="708">
        <f t="shared" si="9"/>
        <v>0.84384185076325013</v>
      </c>
    </row>
    <row r="21" spans="1:21" ht="20.100000000000001" customHeight="1">
      <c r="A21" s="693" t="s">
        <v>344</v>
      </c>
      <c r="B21" s="707">
        <v>239</v>
      </c>
      <c r="C21" s="708">
        <f t="shared" si="0"/>
        <v>0.92635658914728669</v>
      </c>
      <c r="D21" s="707">
        <v>171</v>
      </c>
      <c r="E21" s="708">
        <f t="shared" si="1"/>
        <v>0.69314957438184033</v>
      </c>
      <c r="F21" s="707">
        <v>155</v>
      </c>
      <c r="G21" s="708">
        <f t="shared" si="2"/>
        <v>0.61308440787912344</v>
      </c>
      <c r="H21" s="707">
        <v>143</v>
      </c>
      <c r="I21" s="708">
        <f t="shared" si="3"/>
        <v>0.56947154633427577</v>
      </c>
      <c r="J21" s="707">
        <v>147</v>
      </c>
      <c r="K21" s="708">
        <f t="shared" si="4"/>
        <v>0.59695431472081217</v>
      </c>
      <c r="L21" s="807">
        <v>156</v>
      </c>
      <c r="M21" s="708">
        <f t="shared" si="5"/>
        <v>0.58748211192287414</v>
      </c>
      <c r="N21" s="807">
        <v>174</v>
      </c>
      <c r="O21" s="708">
        <f t="shared" si="6"/>
        <v>0.65136824766967394</v>
      </c>
      <c r="P21" s="807">
        <v>164</v>
      </c>
      <c r="Q21" s="708">
        <f t="shared" si="7"/>
        <v>0.61842452581168217</v>
      </c>
      <c r="R21" s="807">
        <v>164</v>
      </c>
      <c r="S21" s="708">
        <f t="shared" si="8"/>
        <v>0.62871382020318189</v>
      </c>
      <c r="T21" s="807">
        <v>162</v>
      </c>
      <c r="U21" s="708">
        <f t="shared" si="9"/>
        <v>0.76799089788565467</v>
      </c>
    </row>
    <row r="22" spans="1:21" ht="20.100000000000001" customHeight="1">
      <c r="A22" s="692" t="s">
        <v>789</v>
      </c>
      <c r="B22" s="707">
        <v>72</v>
      </c>
      <c r="C22" s="708">
        <f t="shared" si="0"/>
        <v>0.27906976744186046</v>
      </c>
      <c r="D22" s="707">
        <v>59</v>
      </c>
      <c r="E22" s="708">
        <f t="shared" si="1"/>
        <v>0.23915687069314956</v>
      </c>
      <c r="F22" s="707">
        <v>80</v>
      </c>
      <c r="G22" s="708">
        <f t="shared" si="2"/>
        <v>0.3164306621311605</v>
      </c>
      <c r="H22" s="707">
        <v>96</v>
      </c>
      <c r="I22" s="708">
        <f t="shared" si="3"/>
        <v>0.38230257656007327</v>
      </c>
      <c r="J22" s="707">
        <v>82</v>
      </c>
      <c r="K22" s="708">
        <f t="shared" si="4"/>
        <v>0.33299492385786805</v>
      </c>
      <c r="L22" s="807">
        <v>68</v>
      </c>
      <c r="M22" s="708">
        <f t="shared" si="5"/>
        <v>0.25608194622279129</v>
      </c>
      <c r="N22" s="807">
        <v>61</v>
      </c>
      <c r="O22" s="708">
        <f t="shared" si="6"/>
        <v>0.22835323625201212</v>
      </c>
      <c r="P22" s="807">
        <v>74</v>
      </c>
      <c r="Q22" s="708">
        <f t="shared" si="7"/>
        <v>0.27904521286624684</v>
      </c>
      <c r="R22" s="807">
        <v>157</v>
      </c>
      <c r="S22" s="708">
        <f t="shared" si="8"/>
        <v>0.60187847421889984</v>
      </c>
      <c r="T22" s="807">
        <v>161</v>
      </c>
      <c r="U22" s="708">
        <f t="shared" si="9"/>
        <v>0.76325021333080501</v>
      </c>
    </row>
    <row r="23" spans="1:21" ht="20.100000000000001" customHeight="1">
      <c r="A23" s="692" t="s">
        <v>811</v>
      </c>
      <c r="B23" s="707">
        <v>108</v>
      </c>
      <c r="C23" s="708">
        <f t="shared" si="0"/>
        <v>0.41860465116279072</v>
      </c>
      <c r="D23" s="707">
        <v>119</v>
      </c>
      <c r="E23" s="708">
        <f t="shared" si="1"/>
        <v>0.48236724766923383</v>
      </c>
      <c r="F23" s="707">
        <v>121</v>
      </c>
      <c r="G23" s="708">
        <f t="shared" si="2"/>
        <v>0.4786013764733803</v>
      </c>
      <c r="H23" s="707">
        <v>121</v>
      </c>
      <c r="I23" s="708">
        <f t="shared" si="3"/>
        <v>0.48186053920592564</v>
      </c>
      <c r="J23" s="707">
        <v>137</v>
      </c>
      <c r="K23" s="708">
        <f t="shared" si="4"/>
        <v>0.5563451776649746</v>
      </c>
      <c r="L23" s="807">
        <v>184</v>
      </c>
      <c r="M23" s="708">
        <f t="shared" si="5"/>
        <v>0.69292761919108226</v>
      </c>
      <c r="N23" s="807">
        <v>154</v>
      </c>
      <c r="O23" s="708">
        <f t="shared" si="6"/>
        <v>0.57649833414442408</v>
      </c>
      <c r="P23" s="807">
        <v>195</v>
      </c>
      <c r="Q23" s="708">
        <f t="shared" si="7"/>
        <v>0.73532184471510986</v>
      </c>
      <c r="R23" s="807">
        <v>200</v>
      </c>
      <c r="S23" s="708">
        <f t="shared" si="8"/>
        <v>0.76672417097949019</v>
      </c>
      <c r="T23" s="807">
        <v>154</v>
      </c>
      <c r="U23" s="708">
        <f t="shared" si="9"/>
        <v>0.73006542144685693</v>
      </c>
    </row>
    <row r="24" spans="1:21" ht="20.100000000000001" customHeight="1">
      <c r="A24" s="703" t="s">
        <v>873</v>
      </c>
      <c r="B24" s="707">
        <v>72</v>
      </c>
      <c r="C24" s="708">
        <f t="shared" si="0"/>
        <v>0.27906976744186046</v>
      </c>
      <c r="D24" s="707">
        <v>80</v>
      </c>
      <c r="E24" s="708">
        <f t="shared" si="1"/>
        <v>0.32428050263477909</v>
      </c>
      <c r="F24" s="707">
        <v>84</v>
      </c>
      <c r="G24" s="708">
        <f t="shared" si="2"/>
        <v>0.33225219523771854</v>
      </c>
      <c r="H24" s="707">
        <v>102</v>
      </c>
      <c r="I24" s="708">
        <f t="shared" si="3"/>
        <v>0.40619648759507787</v>
      </c>
      <c r="J24" s="707">
        <v>76</v>
      </c>
      <c r="K24" s="708">
        <f t="shared" si="4"/>
        <v>0.30862944162436551</v>
      </c>
      <c r="L24" s="807">
        <v>83</v>
      </c>
      <c r="M24" s="708">
        <f t="shared" si="5"/>
        <v>0.31257061083075999</v>
      </c>
      <c r="N24" s="807">
        <v>102</v>
      </c>
      <c r="O24" s="708">
        <f t="shared" si="6"/>
        <v>0.38183655897877433</v>
      </c>
      <c r="P24" s="807">
        <v>137</v>
      </c>
      <c r="Q24" s="708">
        <f t="shared" si="7"/>
        <v>0.51661073192805163</v>
      </c>
      <c r="R24" s="807">
        <v>127</v>
      </c>
      <c r="S24" s="708">
        <f t="shared" si="8"/>
        <v>0.48686984857197624</v>
      </c>
      <c r="T24" s="807">
        <v>144</v>
      </c>
      <c r="U24" s="708">
        <f t="shared" si="9"/>
        <v>0.68265857589835965</v>
      </c>
    </row>
    <row r="25" spans="1:21" ht="20.100000000000001" customHeight="1">
      <c r="A25" s="692" t="s">
        <v>788</v>
      </c>
      <c r="B25" s="707">
        <v>37</v>
      </c>
      <c r="C25" s="708">
        <f t="shared" si="0"/>
        <v>0.1434108527131783</v>
      </c>
      <c r="D25" s="707">
        <v>37</v>
      </c>
      <c r="E25" s="708">
        <f t="shared" si="1"/>
        <v>0.14997973246858531</v>
      </c>
      <c r="F25" s="707">
        <v>33</v>
      </c>
      <c r="G25" s="708">
        <f t="shared" si="2"/>
        <v>0.13052764812910372</v>
      </c>
      <c r="H25" s="707">
        <v>42</v>
      </c>
      <c r="I25" s="708">
        <f t="shared" si="3"/>
        <v>0.16725737724503206</v>
      </c>
      <c r="J25" s="707">
        <v>67</v>
      </c>
      <c r="K25" s="708">
        <f t="shared" si="4"/>
        <v>0.27208121827411169</v>
      </c>
      <c r="L25" s="807">
        <v>82</v>
      </c>
      <c r="M25" s="708">
        <f t="shared" si="5"/>
        <v>0.3088046998568954</v>
      </c>
      <c r="N25" s="807">
        <v>84</v>
      </c>
      <c r="O25" s="708">
        <f t="shared" si="6"/>
        <v>0.31445363680604949</v>
      </c>
      <c r="P25" s="807">
        <v>99</v>
      </c>
      <c r="Q25" s="708">
        <f t="shared" si="7"/>
        <v>0.37331724423997892</v>
      </c>
      <c r="R25" s="807">
        <v>109</v>
      </c>
      <c r="S25" s="708">
        <f t="shared" si="8"/>
        <v>0.41786467318382214</v>
      </c>
      <c r="T25" s="807">
        <v>103</v>
      </c>
      <c r="U25" s="708">
        <f t="shared" si="9"/>
        <v>0.48829050914952121</v>
      </c>
    </row>
    <row r="26" spans="1:21" ht="20.100000000000001" customHeight="1">
      <c r="A26" s="693" t="s">
        <v>339</v>
      </c>
      <c r="B26" s="707">
        <v>132</v>
      </c>
      <c r="C26" s="708">
        <f t="shared" si="0"/>
        <v>0.5116279069767441</v>
      </c>
      <c r="D26" s="707">
        <v>102</v>
      </c>
      <c r="E26" s="708">
        <f t="shared" si="1"/>
        <v>0.41345764085934333</v>
      </c>
      <c r="F26" s="707">
        <v>118</v>
      </c>
      <c r="G26" s="708">
        <f t="shared" si="2"/>
        <v>0.46673522664346179</v>
      </c>
      <c r="H26" s="707">
        <v>107</v>
      </c>
      <c r="I26" s="708">
        <f t="shared" si="3"/>
        <v>0.42610808012424833</v>
      </c>
      <c r="J26" s="707">
        <v>112</v>
      </c>
      <c r="K26" s="708">
        <f t="shared" si="4"/>
        <v>0.45482233502538072</v>
      </c>
      <c r="L26" s="807">
        <v>99</v>
      </c>
      <c r="M26" s="708">
        <f t="shared" si="5"/>
        <v>0.37282518641259321</v>
      </c>
      <c r="N26" s="807">
        <v>110</v>
      </c>
      <c r="O26" s="708">
        <f t="shared" si="6"/>
        <v>0.41178452438887436</v>
      </c>
      <c r="P26" s="807">
        <v>94</v>
      </c>
      <c r="Q26" s="708">
        <f t="shared" si="7"/>
        <v>0.35446283796523248</v>
      </c>
      <c r="R26" s="807">
        <v>104</v>
      </c>
      <c r="S26" s="708">
        <f t="shared" si="8"/>
        <v>0.39869656890933486</v>
      </c>
      <c r="T26" s="807">
        <v>81</v>
      </c>
      <c r="U26" s="708">
        <f t="shared" si="9"/>
        <v>0.38399544894282733</v>
      </c>
    </row>
    <row r="27" spans="1:21" ht="20.100000000000001" customHeight="1">
      <c r="A27" s="692" t="s">
        <v>869</v>
      </c>
      <c r="B27" s="707">
        <v>114</v>
      </c>
      <c r="C27" s="708">
        <f t="shared" si="0"/>
        <v>0.44186046511627908</v>
      </c>
      <c r="D27" s="707">
        <v>107</v>
      </c>
      <c r="E27" s="708">
        <f t="shared" si="1"/>
        <v>0.43372517227401702</v>
      </c>
      <c r="F27" s="707">
        <v>100</v>
      </c>
      <c r="G27" s="708">
        <f t="shared" si="2"/>
        <v>0.39553832766395064</v>
      </c>
      <c r="H27" s="707">
        <v>98</v>
      </c>
      <c r="I27" s="708">
        <f t="shared" si="3"/>
        <v>0.39026721357174143</v>
      </c>
      <c r="J27" s="707">
        <v>100</v>
      </c>
      <c r="K27" s="708">
        <f t="shared" si="4"/>
        <v>0.40609137055837563</v>
      </c>
      <c r="L27" s="807">
        <v>97</v>
      </c>
      <c r="M27" s="708">
        <f t="shared" si="5"/>
        <v>0.36529336446486405</v>
      </c>
      <c r="N27" s="807">
        <v>85</v>
      </c>
      <c r="O27" s="708">
        <f t="shared" si="6"/>
        <v>0.31819713248231196</v>
      </c>
      <c r="P27" s="807">
        <v>106</v>
      </c>
      <c r="Q27" s="708">
        <f t="shared" si="7"/>
        <v>0.39971341302462388</v>
      </c>
      <c r="R27" s="807">
        <v>98</v>
      </c>
      <c r="S27" s="708">
        <f t="shared" si="8"/>
        <v>0.37569484377995016</v>
      </c>
      <c r="T27" s="807">
        <v>66</v>
      </c>
      <c r="U27" s="708">
        <f t="shared" si="9"/>
        <v>0.31288518062008153</v>
      </c>
    </row>
    <row r="28" spans="1:21" ht="20.100000000000001" customHeight="1">
      <c r="A28" s="692" t="s">
        <v>775</v>
      </c>
      <c r="B28" s="707">
        <v>59</v>
      </c>
      <c r="C28" s="708">
        <f t="shared" si="0"/>
        <v>0.22868217054263568</v>
      </c>
      <c r="D28" s="707">
        <v>45</v>
      </c>
      <c r="E28" s="708">
        <f t="shared" si="1"/>
        <v>0.18240778273206323</v>
      </c>
      <c r="F28" s="707">
        <v>37</v>
      </c>
      <c r="G28" s="708">
        <f t="shared" si="2"/>
        <v>0.14634918123566173</v>
      </c>
      <c r="H28" s="707">
        <v>38</v>
      </c>
      <c r="I28" s="708">
        <f t="shared" si="3"/>
        <v>0.15132810322169568</v>
      </c>
      <c r="J28" s="707">
        <v>43</v>
      </c>
      <c r="K28" s="708">
        <f t="shared" si="4"/>
        <v>0.17461928934010151</v>
      </c>
      <c r="L28" s="807">
        <v>60</v>
      </c>
      <c r="M28" s="708">
        <f t="shared" si="5"/>
        <v>0.22595465843187468</v>
      </c>
      <c r="N28" s="807">
        <v>59</v>
      </c>
      <c r="O28" s="708">
        <f t="shared" si="6"/>
        <v>0.22086624489948714</v>
      </c>
      <c r="P28" s="807">
        <v>54</v>
      </c>
      <c r="Q28" s="708">
        <f t="shared" si="7"/>
        <v>0.20362758776726123</v>
      </c>
      <c r="R28" s="807">
        <v>64</v>
      </c>
      <c r="S28" s="708">
        <f t="shared" si="8"/>
        <v>0.24535173471343683</v>
      </c>
      <c r="T28" s="807">
        <v>65</v>
      </c>
      <c r="U28" s="708">
        <f t="shared" si="9"/>
        <v>0.30814449606523181</v>
      </c>
    </row>
    <row r="29" spans="1:21" ht="20.100000000000001" customHeight="1">
      <c r="A29" s="692" t="s">
        <v>333</v>
      </c>
      <c r="B29" s="707">
        <v>152</v>
      </c>
      <c r="C29" s="708">
        <f t="shared" si="0"/>
        <v>0.58914728682170536</v>
      </c>
      <c r="D29" s="707">
        <v>126</v>
      </c>
      <c r="E29" s="708">
        <f t="shared" si="1"/>
        <v>0.51074179164977707</v>
      </c>
      <c r="F29" s="707">
        <v>113</v>
      </c>
      <c r="G29" s="708">
        <f t="shared" si="2"/>
        <v>0.44695831026026428</v>
      </c>
      <c r="H29" s="707">
        <v>127</v>
      </c>
      <c r="I29" s="708">
        <f t="shared" si="3"/>
        <v>0.50575445024093024</v>
      </c>
      <c r="J29" s="707">
        <v>72</v>
      </c>
      <c r="K29" s="708">
        <f t="shared" si="4"/>
        <v>0.29238578680203048</v>
      </c>
      <c r="L29" s="807">
        <v>75</v>
      </c>
      <c r="M29" s="708">
        <f t="shared" si="5"/>
        <v>0.28244332303984332</v>
      </c>
      <c r="N29" s="807">
        <v>72</v>
      </c>
      <c r="O29" s="708">
        <f t="shared" si="6"/>
        <v>0.26953168869089955</v>
      </c>
      <c r="P29" s="807">
        <v>62</v>
      </c>
      <c r="Q29" s="708">
        <f t="shared" si="7"/>
        <v>0.23379463780685547</v>
      </c>
      <c r="R29" s="807">
        <v>66</v>
      </c>
      <c r="S29" s="708">
        <f t="shared" si="8"/>
        <v>0.25301897642323173</v>
      </c>
      <c r="T29" s="807">
        <v>62</v>
      </c>
      <c r="U29" s="708">
        <f t="shared" si="9"/>
        <v>0.29392244240068266</v>
      </c>
    </row>
    <row r="30" spans="1:21" ht="20.100000000000001" customHeight="1">
      <c r="A30" s="692" t="s">
        <v>328</v>
      </c>
      <c r="B30" s="707">
        <v>59</v>
      </c>
      <c r="C30" s="708">
        <f t="shared" si="0"/>
        <v>0.22868217054263568</v>
      </c>
      <c r="D30" s="707">
        <v>62</v>
      </c>
      <c r="E30" s="708">
        <f t="shared" si="1"/>
        <v>0.25131738954195382</v>
      </c>
      <c r="F30" s="707">
        <v>69</v>
      </c>
      <c r="G30" s="708">
        <f t="shared" si="2"/>
        <v>0.27292144608812596</v>
      </c>
      <c r="H30" s="707">
        <v>33</v>
      </c>
      <c r="I30" s="708">
        <f t="shared" si="3"/>
        <v>0.13141651069252519</v>
      </c>
      <c r="J30" s="707">
        <v>44</v>
      </c>
      <c r="K30" s="708">
        <f t="shared" si="4"/>
        <v>0.17868020304568527</v>
      </c>
      <c r="L30" s="807">
        <v>39</v>
      </c>
      <c r="M30" s="708">
        <f t="shared" si="5"/>
        <v>0.14687052798071853</v>
      </c>
      <c r="N30" s="807">
        <v>39</v>
      </c>
      <c r="O30" s="708">
        <f t="shared" si="6"/>
        <v>0.14599633137423726</v>
      </c>
      <c r="P30" s="807">
        <v>34</v>
      </c>
      <c r="Q30" s="708">
        <f t="shared" si="7"/>
        <v>0.12820996266827556</v>
      </c>
      <c r="R30" s="807">
        <v>36</v>
      </c>
      <c r="S30" s="708">
        <f t="shared" si="8"/>
        <v>0.13801035077630822</v>
      </c>
      <c r="T30" s="807">
        <v>62</v>
      </c>
      <c r="U30" s="708">
        <f t="shared" si="9"/>
        <v>0.29392244240068266</v>
      </c>
    </row>
    <row r="31" spans="1:21" ht="20.100000000000001" customHeight="1">
      <c r="A31" s="692" t="s">
        <v>879</v>
      </c>
      <c r="B31" s="707">
        <v>1</v>
      </c>
      <c r="C31" s="708">
        <f t="shared" si="0"/>
        <v>3.8759689922480624E-3</v>
      </c>
      <c r="D31" s="707">
        <v>3</v>
      </c>
      <c r="E31" s="708">
        <f t="shared" si="1"/>
        <v>1.2160518848804217E-2</v>
      </c>
      <c r="F31" s="707">
        <v>3</v>
      </c>
      <c r="G31" s="708">
        <f t="shared" si="2"/>
        <v>1.1866149829918519E-2</v>
      </c>
      <c r="H31" s="707">
        <v>19</v>
      </c>
      <c r="I31" s="708">
        <f t="shared" si="3"/>
        <v>7.5664051610847841E-2</v>
      </c>
      <c r="J31" s="707">
        <v>22</v>
      </c>
      <c r="K31" s="708">
        <f t="shared" si="4"/>
        <v>8.9340101522842635E-2</v>
      </c>
      <c r="L31" s="807">
        <v>12</v>
      </c>
      <c r="M31" s="708">
        <f t="shared" si="5"/>
        <v>4.5190931686374933E-2</v>
      </c>
      <c r="N31" s="807">
        <v>40</v>
      </c>
      <c r="O31" s="708">
        <f t="shared" si="6"/>
        <v>0.14973982705049976</v>
      </c>
      <c r="P31" s="807">
        <v>50</v>
      </c>
      <c r="Q31" s="708">
        <f t="shared" si="7"/>
        <v>0.18854406274746408</v>
      </c>
      <c r="R31" s="807">
        <v>50</v>
      </c>
      <c r="S31" s="708">
        <f t="shared" si="8"/>
        <v>0.19168104274487255</v>
      </c>
      <c r="T31" s="807">
        <v>57</v>
      </c>
      <c r="U31" s="708">
        <f t="shared" si="9"/>
        <v>0.27021901962643402</v>
      </c>
    </row>
    <row r="32" spans="1:21" ht="20.100000000000001" customHeight="1">
      <c r="A32" s="692" t="s">
        <v>881</v>
      </c>
      <c r="B32" s="707">
        <v>102</v>
      </c>
      <c r="C32" s="708">
        <f t="shared" si="0"/>
        <v>0.39534883720930231</v>
      </c>
      <c r="D32" s="707">
        <v>63</v>
      </c>
      <c r="E32" s="708">
        <f t="shared" si="1"/>
        <v>0.25537089582488853</v>
      </c>
      <c r="F32" s="707">
        <v>62</v>
      </c>
      <c r="G32" s="708">
        <f t="shared" si="2"/>
        <v>0.24523376315164938</v>
      </c>
      <c r="H32" s="707">
        <v>61</v>
      </c>
      <c r="I32" s="708">
        <f t="shared" si="3"/>
        <v>0.24292142885587992</v>
      </c>
      <c r="J32" s="707">
        <v>48</v>
      </c>
      <c r="K32" s="708">
        <f t="shared" si="4"/>
        <v>0.1949238578680203</v>
      </c>
      <c r="L32" s="807">
        <v>48</v>
      </c>
      <c r="M32" s="708">
        <f t="shared" si="5"/>
        <v>0.18076372674549973</v>
      </c>
      <c r="N32" s="807">
        <v>65</v>
      </c>
      <c r="O32" s="708">
        <f t="shared" si="6"/>
        <v>0.24332721895706211</v>
      </c>
      <c r="P32" s="807">
        <v>64</v>
      </c>
      <c r="Q32" s="708">
        <f t="shared" si="7"/>
        <v>0.24133640031675402</v>
      </c>
      <c r="R32" s="807">
        <v>55</v>
      </c>
      <c r="S32" s="708">
        <f t="shared" si="8"/>
        <v>0.21084914701935978</v>
      </c>
      <c r="T32" s="807">
        <v>42</v>
      </c>
      <c r="U32" s="708">
        <f t="shared" si="9"/>
        <v>0.19910875130368824</v>
      </c>
    </row>
    <row r="33" spans="1:21" ht="20.100000000000001" customHeight="1">
      <c r="A33" s="692" t="s">
        <v>330</v>
      </c>
      <c r="B33" s="707">
        <v>89</v>
      </c>
      <c r="C33" s="708">
        <f t="shared" si="0"/>
        <v>0.34496124031007752</v>
      </c>
      <c r="D33" s="707">
        <v>56</v>
      </c>
      <c r="E33" s="708">
        <f t="shared" si="1"/>
        <v>0.22699635184434533</v>
      </c>
      <c r="F33" s="707">
        <v>44</v>
      </c>
      <c r="G33" s="708">
        <f t="shared" si="2"/>
        <v>0.17403686417213829</v>
      </c>
      <c r="H33" s="707">
        <v>101</v>
      </c>
      <c r="I33" s="708">
        <f t="shared" si="3"/>
        <v>0.40221416908924379</v>
      </c>
      <c r="J33" s="707">
        <v>53</v>
      </c>
      <c r="K33" s="708">
        <f t="shared" si="4"/>
        <v>0.21522842639593909</v>
      </c>
      <c r="L33" s="807">
        <v>67</v>
      </c>
      <c r="M33" s="708">
        <f t="shared" si="5"/>
        <v>0.25231603524892676</v>
      </c>
      <c r="N33" s="807">
        <v>72</v>
      </c>
      <c r="O33" s="708">
        <f t="shared" si="6"/>
        <v>0.26953168869089955</v>
      </c>
      <c r="P33" s="807">
        <v>37</v>
      </c>
      <c r="Q33" s="708">
        <f t="shared" si="7"/>
        <v>0.13952260643312342</v>
      </c>
      <c r="R33" s="807">
        <v>78</v>
      </c>
      <c r="S33" s="708">
        <f t="shared" si="8"/>
        <v>0.29902242668200113</v>
      </c>
      <c r="T33" s="807">
        <v>41</v>
      </c>
      <c r="U33" s="708">
        <f t="shared" si="9"/>
        <v>0.19436806674883852</v>
      </c>
    </row>
    <row r="34" spans="1:21" ht="20.100000000000001" customHeight="1">
      <c r="A34" s="692" t="s">
        <v>988</v>
      </c>
      <c r="B34" s="707">
        <v>36</v>
      </c>
      <c r="C34" s="708">
        <f t="shared" si="0"/>
        <v>0.13953488372093023</v>
      </c>
      <c r="D34" s="707">
        <v>35</v>
      </c>
      <c r="E34" s="708">
        <f t="shared" si="1"/>
        <v>0.14187271990271585</v>
      </c>
      <c r="F34" s="707">
        <v>68</v>
      </c>
      <c r="G34" s="708">
        <f t="shared" si="2"/>
        <v>0.26896606281148644</v>
      </c>
      <c r="H34" s="707">
        <v>63</v>
      </c>
      <c r="I34" s="708">
        <f t="shared" si="3"/>
        <v>0.25088606586754808</v>
      </c>
      <c r="J34" s="707">
        <v>51</v>
      </c>
      <c r="K34" s="708">
        <f t="shared" si="4"/>
        <v>0.2071065989847716</v>
      </c>
      <c r="L34" s="807">
        <v>70</v>
      </c>
      <c r="M34" s="708">
        <f t="shared" si="5"/>
        <v>0.26361376817052046</v>
      </c>
      <c r="N34" s="807">
        <v>95</v>
      </c>
      <c r="O34" s="708">
        <f t="shared" si="6"/>
        <v>0.35563208924493689</v>
      </c>
      <c r="P34" s="807">
        <v>45</v>
      </c>
      <c r="Q34" s="708">
        <f t="shared" si="7"/>
        <v>0.16968965647271766</v>
      </c>
      <c r="R34" s="807">
        <v>46</v>
      </c>
      <c r="S34" s="708">
        <f t="shared" si="8"/>
        <v>0.17634655932528273</v>
      </c>
      <c r="T34" s="807">
        <v>40</v>
      </c>
      <c r="U34" s="708">
        <f t="shared" si="9"/>
        <v>0.18962738219398881</v>
      </c>
    </row>
    <row r="35" spans="1:21" ht="20.100000000000001" customHeight="1">
      <c r="A35" s="692" t="s">
        <v>876</v>
      </c>
      <c r="B35" s="707">
        <v>57</v>
      </c>
      <c r="C35" s="708">
        <f t="shared" si="0"/>
        <v>0.22093023255813954</v>
      </c>
      <c r="D35" s="707">
        <v>83</v>
      </c>
      <c r="E35" s="708">
        <f t="shared" si="1"/>
        <v>0.33644102148358329</v>
      </c>
      <c r="F35" s="707">
        <v>44</v>
      </c>
      <c r="G35" s="708">
        <f t="shared" si="2"/>
        <v>0.17403686417213829</v>
      </c>
      <c r="H35" s="707">
        <v>65</v>
      </c>
      <c r="I35" s="708">
        <f t="shared" si="3"/>
        <v>0.2588507028792163</v>
      </c>
      <c r="J35" s="707">
        <v>22</v>
      </c>
      <c r="K35" s="708">
        <f t="shared" si="4"/>
        <v>8.9340101522842635E-2</v>
      </c>
      <c r="L35" s="807">
        <v>14</v>
      </c>
      <c r="M35" s="708">
        <f t="shared" si="5"/>
        <v>5.2722753634104093E-2</v>
      </c>
      <c r="N35" s="807">
        <v>32</v>
      </c>
      <c r="O35" s="708">
        <f t="shared" si="6"/>
        <v>0.1197918616403998</v>
      </c>
      <c r="P35" s="807">
        <v>19</v>
      </c>
      <c r="Q35" s="708">
        <f t="shared" si="7"/>
        <v>7.1646743844036354E-2</v>
      </c>
      <c r="R35" s="807">
        <v>22</v>
      </c>
      <c r="S35" s="708">
        <f t="shared" si="8"/>
        <v>8.4339658807743911E-2</v>
      </c>
      <c r="T35" s="807">
        <v>38</v>
      </c>
      <c r="U35" s="708">
        <f t="shared" si="9"/>
        <v>0.18014601308428937</v>
      </c>
    </row>
    <row r="36" spans="1:21" ht="20.100000000000001" customHeight="1">
      <c r="A36" s="692" t="s">
        <v>346</v>
      </c>
      <c r="B36" s="707">
        <v>15</v>
      </c>
      <c r="C36" s="708">
        <f t="shared" si="0"/>
        <v>5.8139534883720929E-2</v>
      </c>
      <c r="D36" s="707">
        <v>12</v>
      </c>
      <c r="E36" s="708">
        <f t="shared" si="1"/>
        <v>4.8642075395216866E-2</v>
      </c>
      <c r="F36" s="707">
        <v>27</v>
      </c>
      <c r="G36" s="708">
        <f t="shared" si="2"/>
        <v>0.10679534846926668</v>
      </c>
      <c r="H36" s="707">
        <v>18</v>
      </c>
      <c r="I36" s="708">
        <f t="shared" si="3"/>
        <v>7.1681733105013745E-2</v>
      </c>
      <c r="J36" s="707">
        <v>24</v>
      </c>
      <c r="K36" s="708">
        <f t="shared" si="4"/>
        <v>9.746192893401015E-2</v>
      </c>
      <c r="L36" s="807">
        <v>24</v>
      </c>
      <c r="M36" s="708">
        <f t="shared" si="5"/>
        <v>9.0381863372749865E-2</v>
      </c>
      <c r="N36" s="807">
        <v>19</v>
      </c>
      <c r="O36" s="708">
        <f t="shared" si="6"/>
        <v>7.1126417848987392E-2</v>
      </c>
      <c r="P36" s="807">
        <v>29</v>
      </c>
      <c r="Q36" s="708">
        <f t="shared" si="7"/>
        <v>0.10935555639352916</v>
      </c>
      <c r="R36" s="807">
        <v>22</v>
      </c>
      <c r="S36" s="708">
        <f t="shared" si="8"/>
        <v>8.4339658807743911E-2</v>
      </c>
      <c r="T36" s="807">
        <v>33</v>
      </c>
      <c r="U36" s="708">
        <f t="shared" si="9"/>
        <v>0.15644259031004076</v>
      </c>
    </row>
    <row r="37" spans="1:21" ht="16.5">
      <c r="A37" s="692" t="s">
        <v>345</v>
      </c>
      <c r="B37" s="707">
        <v>38</v>
      </c>
      <c r="C37" s="708">
        <f t="shared" si="0"/>
        <v>0.14728682170542634</v>
      </c>
      <c r="D37" s="707">
        <v>39</v>
      </c>
      <c r="E37" s="708">
        <f t="shared" si="1"/>
        <v>0.1580867450344548</v>
      </c>
      <c r="F37" s="707">
        <v>56</v>
      </c>
      <c r="G37" s="708">
        <f t="shared" si="2"/>
        <v>0.22150146349181238</v>
      </c>
      <c r="H37" s="707">
        <v>46</v>
      </c>
      <c r="I37" s="708">
        <f t="shared" si="3"/>
        <v>0.18318665126836844</v>
      </c>
      <c r="J37" s="707">
        <v>56</v>
      </c>
      <c r="K37" s="708">
        <f t="shared" si="4"/>
        <v>0.22741116751269036</v>
      </c>
      <c r="L37" s="807">
        <v>70</v>
      </c>
      <c r="M37" s="708">
        <f t="shared" si="5"/>
        <v>0.26361376817052046</v>
      </c>
      <c r="N37" s="807">
        <v>39</v>
      </c>
      <c r="O37" s="708">
        <f t="shared" si="6"/>
        <v>0.14599633137423726</v>
      </c>
      <c r="P37" s="807">
        <v>33</v>
      </c>
      <c r="Q37" s="708">
        <f t="shared" si="7"/>
        <v>0.1244390814133263</v>
      </c>
      <c r="R37" s="807">
        <v>42</v>
      </c>
      <c r="S37" s="708">
        <f t="shared" si="8"/>
        <v>0.16101207590569294</v>
      </c>
      <c r="T37" s="807">
        <v>30</v>
      </c>
      <c r="U37" s="708">
        <f t="shared" si="9"/>
        <v>0.14222053664549161</v>
      </c>
    </row>
    <row r="38" spans="1:21" ht="20.100000000000001" customHeight="1">
      <c r="A38" s="692" t="s">
        <v>868</v>
      </c>
      <c r="B38" s="707">
        <v>128</v>
      </c>
      <c r="C38" s="708">
        <f t="shared" ref="C38:C69" si="10">IFERROR(B38/B$5*100,"-")</f>
        <v>0.49612403100775199</v>
      </c>
      <c r="D38" s="707">
        <v>101</v>
      </c>
      <c r="E38" s="708">
        <f t="shared" ref="E38:E69" si="11">IFERROR(D38/D$5*100,"-")</f>
        <v>0.40940413457640862</v>
      </c>
      <c r="F38" s="707">
        <v>101</v>
      </c>
      <c r="G38" s="708">
        <f t="shared" ref="G38:G69" si="12">IFERROR(F38/F$5*100,"-")</f>
        <v>0.39949371094059016</v>
      </c>
      <c r="H38" s="707">
        <v>62</v>
      </c>
      <c r="I38" s="708">
        <f t="shared" ref="I38:I69" si="13">IFERROR(H38/H$5*100,"-")</f>
        <v>0.24690374736171397</v>
      </c>
      <c r="J38" s="707">
        <v>50</v>
      </c>
      <c r="K38" s="708">
        <f t="shared" ref="K38:K69" si="14">IFERROR(J38/J$5*100,"-")</f>
        <v>0.20304568527918782</v>
      </c>
      <c r="L38" s="807">
        <v>71</v>
      </c>
      <c r="M38" s="708">
        <f t="shared" ref="M38:M69" si="15">IFERROR(L38/L$5*100,"-")</f>
        <v>0.26737967914438499</v>
      </c>
      <c r="N38" s="807">
        <v>58</v>
      </c>
      <c r="O38" s="708">
        <f t="shared" ref="O38:O69" si="16">IFERROR(N38/N$5*100,"-")</f>
        <v>0.21712274922322466</v>
      </c>
      <c r="P38" s="807">
        <v>63</v>
      </c>
      <c r="Q38" s="708">
        <f t="shared" ref="Q38:Q69" si="17">IFERROR(P38/P$5*100,"-")</f>
        <v>0.23756551906180473</v>
      </c>
      <c r="R38" s="807">
        <v>54</v>
      </c>
      <c r="S38" s="708">
        <f t="shared" ref="S38:S69" si="18">IFERROR(R38/R$5*100,"-")</f>
        <v>0.20701552616446234</v>
      </c>
      <c r="T38" s="807">
        <v>29</v>
      </c>
      <c r="U38" s="708">
        <f t="shared" ref="U38:U69" si="19">IFERROR(T38/T$5*100,"-")</f>
        <v>0.1374798520906419</v>
      </c>
    </row>
    <row r="39" spans="1:21" ht="20.100000000000001" customHeight="1">
      <c r="A39" s="692" t="s">
        <v>1073</v>
      </c>
      <c r="B39" s="707">
        <v>52</v>
      </c>
      <c r="C39" s="708">
        <f t="shared" si="10"/>
        <v>0.20155038759689922</v>
      </c>
      <c r="D39" s="707">
        <v>48</v>
      </c>
      <c r="E39" s="708">
        <f t="shared" si="11"/>
        <v>0.19456830158086746</v>
      </c>
      <c r="F39" s="707">
        <v>43</v>
      </c>
      <c r="G39" s="708">
        <f t="shared" si="12"/>
        <v>0.17008148089549877</v>
      </c>
      <c r="H39" s="707">
        <v>35</v>
      </c>
      <c r="I39" s="708">
        <f t="shared" si="13"/>
        <v>0.13938114770419338</v>
      </c>
      <c r="J39" s="707">
        <v>37</v>
      </c>
      <c r="K39" s="708">
        <f t="shared" si="14"/>
        <v>0.15025380710659897</v>
      </c>
      <c r="L39" s="807">
        <v>21</v>
      </c>
      <c r="M39" s="708">
        <f t="shared" si="15"/>
        <v>7.9084130451156143E-2</v>
      </c>
      <c r="N39" s="807">
        <v>26</v>
      </c>
      <c r="O39" s="708">
        <f t="shared" si="16"/>
        <v>9.7330887582824849E-2</v>
      </c>
      <c r="P39" s="807">
        <v>12</v>
      </c>
      <c r="Q39" s="708">
        <f t="shared" si="17"/>
        <v>4.5250575059391382E-2</v>
      </c>
      <c r="R39" s="807">
        <v>24</v>
      </c>
      <c r="S39" s="708">
        <f t="shared" si="18"/>
        <v>9.200690051753882E-2</v>
      </c>
      <c r="T39" s="807">
        <v>27</v>
      </c>
      <c r="U39" s="708">
        <f t="shared" si="19"/>
        <v>0.12799848298094246</v>
      </c>
    </row>
    <row r="40" spans="1:21" ht="20.100000000000001" customHeight="1">
      <c r="A40" s="692" t="s">
        <v>791</v>
      </c>
      <c r="B40" s="707">
        <v>15</v>
      </c>
      <c r="C40" s="708">
        <f t="shared" si="10"/>
        <v>5.8139534883720929E-2</v>
      </c>
      <c r="D40" s="707">
        <v>31</v>
      </c>
      <c r="E40" s="708">
        <f t="shared" si="11"/>
        <v>0.12565869477097691</v>
      </c>
      <c r="F40" s="707">
        <v>27</v>
      </c>
      <c r="G40" s="708">
        <f t="shared" si="12"/>
        <v>0.10679534846926668</v>
      </c>
      <c r="H40" s="707">
        <v>21</v>
      </c>
      <c r="I40" s="708">
        <f t="shared" si="13"/>
        <v>8.3628688622516031E-2</v>
      </c>
      <c r="J40" s="707">
        <v>19</v>
      </c>
      <c r="K40" s="708">
        <f t="shared" si="14"/>
        <v>7.7157360406091377E-2</v>
      </c>
      <c r="L40" s="807">
        <v>20</v>
      </c>
      <c r="M40" s="708">
        <f t="shared" si="15"/>
        <v>7.5318219477291559E-2</v>
      </c>
      <c r="N40" s="807">
        <v>21</v>
      </c>
      <c r="O40" s="708">
        <f t="shared" si="16"/>
        <v>7.8613409201512371E-2</v>
      </c>
      <c r="P40" s="807">
        <v>39</v>
      </c>
      <c r="Q40" s="708">
        <f t="shared" si="17"/>
        <v>0.14706436894302199</v>
      </c>
      <c r="R40" s="807">
        <v>35</v>
      </c>
      <c r="S40" s="708">
        <f t="shared" si="18"/>
        <v>0.13417672992141078</v>
      </c>
      <c r="T40" s="807">
        <v>27</v>
      </c>
      <c r="U40" s="708">
        <f t="shared" si="19"/>
        <v>0.12799848298094246</v>
      </c>
    </row>
    <row r="41" spans="1:21" ht="16.5">
      <c r="A41" s="692" t="s">
        <v>781</v>
      </c>
      <c r="B41" s="707">
        <v>243</v>
      </c>
      <c r="C41" s="708">
        <f t="shared" si="10"/>
        <v>0.94186046511627908</v>
      </c>
      <c r="D41" s="707">
        <v>65</v>
      </c>
      <c r="E41" s="708">
        <f t="shared" si="11"/>
        <v>0.26347790839075802</v>
      </c>
      <c r="F41" s="707">
        <v>11</v>
      </c>
      <c r="G41" s="708">
        <f t="shared" si="12"/>
        <v>4.3509216043034572E-2</v>
      </c>
      <c r="H41" s="707">
        <v>231</v>
      </c>
      <c r="I41" s="708">
        <f t="shared" si="13"/>
        <v>0.91991557484767639</v>
      </c>
      <c r="J41" s="707">
        <v>114</v>
      </c>
      <c r="K41" s="708">
        <f t="shared" si="14"/>
        <v>0.46294416243654818</v>
      </c>
      <c r="L41" s="807">
        <v>68</v>
      </c>
      <c r="M41" s="708">
        <f t="shared" si="15"/>
        <v>0.25608194622279129</v>
      </c>
      <c r="N41" s="807">
        <v>25</v>
      </c>
      <c r="O41" s="708">
        <f t="shared" si="16"/>
        <v>9.3587391906562345E-2</v>
      </c>
      <c r="P41" s="807">
        <v>197</v>
      </c>
      <c r="Q41" s="708">
        <f t="shared" si="17"/>
        <v>0.74286360722500855</v>
      </c>
      <c r="R41" s="807">
        <v>127</v>
      </c>
      <c r="S41" s="708">
        <f t="shared" si="18"/>
        <v>0.48686984857197624</v>
      </c>
      <c r="T41" s="807">
        <v>24</v>
      </c>
      <c r="U41" s="708">
        <f t="shared" si="19"/>
        <v>0.11377642931639328</v>
      </c>
    </row>
    <row r="42" spans="1:21" ht="20.100000000000001" customHeight="1">
      <c r="A42" s="692" t="s">
        <v>787</v>
      </c>
      <c r="B42" s="707">
        <v>60</v>
      </c>
      <c r="C42" s="708">
        <f t="shared" si="10"/>
        <v>0.23255813953488372</v>
      </c>
      <c r="D42" s="707">
        <v>55</v>
      </c>
      <c r="E42" s="708">
        <f t="shared" si="11"/>
        <v>0.22294284556141061</v>
      </c>
      <c r="F42" s="707">
        <v>47</v>
      </c>
      <c r="G42" s="708">
        <f t="shared" si="12"/>
        <v>0.1859030140020568</v>
      </c>
      <c r="H42" s="707">
        <v>35</v>
      </c>
      <c r="I42" s="708">
        <f t="shared" si="13"/>
        <v>0.13938114770419338</v>
      </c>
      <c r="J42" s="707">
        <v>16</v>
      </c>
      <c r="K42" s="708">
        <f t="shared" si="14"/>
        <v>6.4974619289340105E-2</v>
      </c>
      <c r="L42" s="807">
        <v>31</v>
      </c>
      <c r="M42" s="708">
        <f t="shared" si="15"/>
        <v>0.11674324018980191</v>
      </c>
      <c r="N42" s="807">
        <v>31</v>
      </c>
      <c r="O42" s="708">
        <f t="shared" si="16"/>
        <v>0.11604836596413731</v>
      </c>
      <c r="P42" s="807">
        <v>42</v>
      </c>
      <c r="Q42" s="708">
        <f t="shared" si="17"/>
        <v>0.15837701270786983</v>
      </c>
      <c r="R42" s="807">
        <v>30</v>
      </c>
      <c r="S42" s="708">
        <f t="shared" si="18"/>
        <v>0.11500862564692352</v>
      </c>
      <c r="T42" s="807">
        <v>23</v>
      </c>
      <c r="U42" s="708">
        <f t="shared" si="19"/>
        <v>0.10903574476154357</v>
      </c>
    </row>
    <row r="43" spans="1:21" ht="20.100000000000001" customHeight="1">
      <c r="A43" s="692" t="s">
        <v>399</v>
      </c>
      <c r="B43" s="707">
        <v>19</v>
      </c>
      <c r="C43" s="708">
        <f t="shared" si="10"/>
        <v>7.364341085271317E-2</v>
      </c>
      <c r="D43" s="707">
        <v>19</v>
      </c>
      <c r="E43" s="708">
        <f t="shared" si="11"/>
        <v>7.7016619375760029E-2</v>
      </c>
      <c r="F43" s="707">
        <v>16</v>
      </c>
      <c r="G43" s="708">
        <f t="shared" si="12"/>
        <v>6.32861324262321E-2</v>
      </c>
      <c r="H43" s="707">
        <v>16</v>
      </c>
      <c r="I43" s="708">
        <f t="shared" si="13"/>
        <v>6.3717096093345554E-2</v>
      </c>
      <c r="J43" s="707">
        <v>22</v>
      </c>
      <c r="K43" s="708">
        <f t="shared" si="14"/>
        <v>8.9340101522842635E-2</v>
      </c>
      <c r="L43" s="807">
        <v>20</v>
      </c>
      <c r="M43" s="708">
        <f t="shared" si="15"/>
        <v>7.5318219477291559E-2</v>
      </c>
      <c r="N43" s="807">
        <v>18</v>
      </c>
      <c r="O43" s="708">
        <f t="shared" si="16"/>
        <v>6.7382922172724888E-2</v>
      </c>
      <c r="P43" s="807">
        <v>25</v>
      </c>
      <c r="Q43" s="708">
        <f t="shared" si="17"/>
        <v>9.4272031373732038E-2</v>
      </c>
      <c r="R43" s="807">
        <v>19</v>
      </c>
      <c r="S43" s="708">
        <f t="shared" si="18"/>
        <v>7.2838796243051562E-2</v>
      </c>
      <c r="T43" s="807">
        <v>22</v>
      </c>
      <c r="U43" s="708">
        <f t="shared" si="19"/>
        <v>0.10429506020669384</v>
      </c>
    </row>
    <row r="44" spans="1:21" ht="20.100000000000001" customHeight="1">
      <c r="A44" s="692" t="s">
        <v>792</v>
      </c>
      <c r="B44" s="707">
        <v>22</v>
      </c>
      <c r="C44" s="708">
        <f t="shared" si="10"/>
        <v>8.5271317829457363E-2</v>
      </c>
      <c r="D44" s="707">
        <v>21</v>
      </c>
      <c r="E44" s="708">
        <f t="shared" si="11"/>
        <v>8.5123631941629502E-2</v>
      </c>
      <c r="F44" s="707">
        <v>21</v>
      </c>
      <c r="G44" s="708">
        <f t="shared" si="12"/>
        <v>8.3063048809429635E-2</v>
      </c>
      <c r="H44" s="707">
        <v>15</v>
      </c>
      <c r="I44" s="708">
        <f t="shared" si="13"/>
        <v>5.9734777587511452E-2</v>
      </c>
      <c r="J44" s="707">
        <v>23</v>
      </c>
      <c r="K44" s="708">
        <f t="shared" si="14"/>
        <v>9.3401015228426393E-2</v>
      </c>
      <c r="L44" s="807">
        <v>11</v>
      </c>
      <c r="M44" s="708">
        <f t="shared" si="15"/>
        <v>4.1425020712510356E-2</v>
      </c>
      <c r="N44" s="807">
        <v>13</v>
      </c>
      <c r="O44" s="708">
        <f t="shared" si="16"/>
        <v>4.8665443791412424E-2</v>
      </c>
      <c r="P44" s="807">
        <v>19</v>
      </c>
      <c r="Q44" s="708">
        <f t="shared" si="17"/>
        <v>7.1646743844036354E-2</v>
      </c>
      <c r="R44" s="807">
        <v>24</v>
      </c>
      <c r="S44" s="708">
        <f t="shared" si="18"/>
        <v>9.200690051753882E-2</v>
      </c>
      <c r="T44" s="807">
        <v>22</v>
      </c>
      <c r="U44" s="708">
        <f t="shared" si="19"/>
        <v>0.10429506020669384</v>
      </c>
    </row>
    <row r="45" spans="1:21" ht="20.100000000000001" customHeight="1">
      <c r="A45" s="692" t="s">
        <v>877</v>
      </c>
      <c r="B45" s="707">
        <v>107</v>
      </c>
      <c r="C45" s="708">
        <f t="shared" si="10"/>
        <v>0.4147286821705426</v>
      </c>
      <c r="D45" s="707">
        <v>34</v>
      </c>
      <c r="E45" s="708">
        <f t="shared" si="11"/>
        <v>0.13781921361978111</v>
      </c>
      <c r="F45" s="707">
        <v>6</v>
      </c>
      <c r="G45" s="708">
        <f t="shared" si="12"/>
        <v>2.3732299659837038E-2</v>
      </c>
      <c r="H45" s="707">
        <v>214</v>
      </c>
      <c r="I45" s="708">
        <f t="shared" si="13"/>
        <v>0.85221616024849667</v>
      </c>
      <c r="J45" s="707">
        <v>62</v>
      </c>
      <c r="K45" s="708">
        <f t="shared" si="14"/>
        <v>0.2517766497461929</v>
      </c>
      <c r="L45" s="807">
        <v>50</v>
      </c>
      <c r="M45" s="708">
        <f t="shared" si="15"/>
        <v>0.1882955486932289</v>
      </c>
      <c r="N45" s="807">
        <v>10</v>
      </c>
      <c r="O45" s="708">
        <f t="shared" si="16"/>
        <v>3.7434956762624941E-2</v>
      </c>
      <c r="P45" s="807">
        <v>169</v>
      </c>
      <c r="Q45" s="708">
        <f t="shared" si="17"/>
        <v>0.63727893208642861</v>
      </c>
      <c r="R45" s="807">
        <v>66</v>
      </c>
      <c r="S45" s="708">
        <f t="shared" si="18"/>
        <v>0.25301897642323173</v>
      </c>
      <c r="T45" s="807">
        <v>22</v>
      </c>
      <c r="U45" s="708">
        <f t="shared" si="19"/>
        <v>0.10429506020669384</v>
      </c>
    </row>
    <row r="46" spans="1:21" ht="20.100000000000001" customHeight="1">
      <c r="A46" s="692" t="s">
        <v>337</v>
      </c>
      <c r="B46" s="707">
        <v>39</v>
      </c>
      <c r="C46" s="708">
        <f t="shared" si="10"/>
        <v>0.15116279069767441</v>
      </c>
      <c r="D46" s="707">
        <v>70</v>
      </c>
      <c r="E46" s="708">
        <f t="shared" si="11"/>
        <v>0.28374543980543171</v>
      </c>
      <c r="F46" s="707">
        <v>25</v>
      </c>
      <c r="G46" s="708">
        <f t="shared" si="12"/>
        <v>9.888458191598766E-2</v>
      </c>
      <c r="H46" s="707">
        <v>59</v>
      </c>
      <c r="I46" s="708">
        <f t="shared" si="13"/>
        <v>0.2349567918442117</v>
      </c>
      <c r="J46" s="707">
        <v>22</v>
      </c>
      <c r="K46" s="708">
        <f t="shared" si="14"/>
        <v>8.9340101522842635E-2</v>
      </c>
      <c r="L46" s="807">
        <v>36</v>
      </c>
      <c r="M46" s="708">
        <f t="shared" si="15"/>
        <v>0.13557279505912481</v>
      </c>
      <c r="N46" s="807">
        <v>42</v>
      </c>
      <c r="O46" s="708">
        <f t="shared" si="16"/>
        <v>0.15722681840302474</v>
      </c>
      <c r="P46" s="807">
        <v>34</v>
      </c>
      <c r="Q46" s="708">
        <f t="shared" si="17"/>
        <v>0.12820996266827556</v>
      </c>
      <c r="R46" s="807">
        <v>19</v>
      </c>
      <c r="S46" s="708">
        <f t="shared" si="18"/>
        <v>7.2838796243051562E-2</v>
      </c>
      <c r="T46" s="807">
        <v>22</v>
      </c>
      <c r="U46" s="708">
        <f t="shared" si="19"/>
        <v>0.10429506020669384</v>
      </c>
    </row>
    <row r="47" spans="1:21" ht="20.100000000000001" customHeight="1">
      <c r="A47" s="692" t="s">
        <v>1075</v>
      </c>
      <c r="B47" s="707">
        <v>147</v>
      </c>
      <c r="C47" s="708">
        <f t="shared" si="10"/>
        <v>0.56976744186046502</v>
      </c>
      <c r="D47" s="707">
        <v>108</v>
      </c>
      <c r="E47" s="708">
        <f t="shared" si="11"/>
        <v>0.43777867855695174</v>
      </c>
      <c r="F47" s="707">
        <v>91</v>
      </c>
      <c r="G47" s="708">
        <f t="shared" si="12"/>
        <v>0.35993987817419509</v>
      </c>
      <c r="H47" s="707">
        <v>82</v>
      </c>
      <c r="I47" s="708">
        <f t="shared" si="13"/>
        <v>0.32655011747839591</v>
      </c>
      <c r="J47" s="707">
        <v>49</v>
      </c>
      <c r="K47" s="708">
        <f t="shared" si="14"/>
        <v>0.19898477157360406</v>
      </c>
      <c r="L47" s="807">
        <v>56</v>
      </c>
      <c r="M47" s="708">
        <f t="shared" si="15"/>
        <v>0.21089101453641637</v>
      </c>
      <c r="N47" s="807">
        <v>53</v>
      </c>
      <c r="O47" s="708">
        <f t="shared" si="16"/>
        <v>0.19840527084191215</v>
      </c>
      <c r="P47" s="807">
        <v>25</v>
      </c>
      <c r="Q47" s="708">
        <f t="shared" si="17"/>
        <v>9.4272031373732038E-2</v>
      </c>
      <c r="R47" s="807">
        <v>22</v>
      </c>
      <c r="S47" s="708">
        <f t="shared" si="18"/>
        <v>8.4339658807743911E-2</v>
      </c>
      <c r="T47" s="807">
        <v>21</v>
      </c>
      <c r="U47" s="708">
        <f t="shared" si="19"/>
        <v>9.9554375651844121E-2</v>
      </c>
    </row>
    <row r="48" spans="1:21" ht="20.100000000000001" customHeight="1">
      <c r="A48" s="692" t="s">
        <v>777</v>
      </c>
      <c r="B48" s="707">
        <v>8</v>
      </c>
      <c r="C48" s="708">
        <f t="shared" si="10"/>
        <v>3.1007751937984499E-2</v>
      </c>
      <c r="D48" s="707">
        <v>2</v>
      </c>
      <c r="E48" s="708">
        <f t="shared" si="11"/>
        <v>8.1070125658694783E-3</v>
      </c>
      <c r="F48" s="707">
        <v>7</v>
      </c>
      <c r="G48" s="708">
        <f t="shared" si="12"/>
        <v>2.7687682936476547E-2</v>
      </c>
      <c r="H48" s="707">
        <v>13</v>
      </c>
      <c r="I48" s="708">
        <f t="shared" si="13"/>
        <v>5.1770140575843254E-2</v>
      </c>
      <c r="J48" s="707">
        <v>8</v>
      </c>
      <c r="K48" s="708">
        <f t="shared" si="14"/>
        <v>3.2487309644670052E-2</v>
      </c>
      <c r="L48" s="807">
        <v>10</v>
      </c>
      <c r="M48" s="708">
        <f t="shared" si="15"/>
        <v>3.765910973864578E-2</v>
      </c>
      <c r="N48" s="807">
        <v>13</v>
      </c>
      <c r="O48" s="708">
        <f t="shared" si="16"/>
        <v>4.8665443791412424E-2</v>
      </c>
      <c r="P48" s="807">
        <v>15</v>
      </c>
      <c r="Q48" s="708">
        <f t="shared" si="17"/>
        <v>5.6563218824239224E-2</v>
      </c>
      <c r="R48" s="807">
        <v>12</v>
      </c>
      <c r="S48" s="708">
        <f t="shared" si="18"/>
        <v>4.600345025876941E-2</v>
      </c>
      <c r="T48" s="807">
        <v>19</v>
      </c>
      <c r="U48" s="708">
        <f t="shared" si="19"/>
        <v>9.0073006542144687E-2</v>
      </c>
    </row>
    <row r="49" spans="1:21" ht="20.100000000000001" customHeight="1">
      <c r="A49" s="692" t="s">
        <v>782</v>
      </c>
      <c r="B49" s="707">
        <v>7</v>
      </c>
      <c r="C49" s="708">
        <f t="shared" si="10"/>
        <v>2.713178294573643E-2</v>
      </c>
      <c r="D49" s="707">
        <v>12</v>
      </c>
      <c r="E49" s="708">
        <f t="shared" si="11"/>
        <v>4.8642075395216866E-2</v>
      </c>
      <c r="F49" s="707">
        <v>11</v>
      </c>
      <c r="G49" s="708">
        <f t="shared" si="12"/>
        <v>4.3509216043034572E-2</v>
      </c>
      <c r="H49" s="707">
        <v>9</v>
      </c>
      <c r="I49" s="708">
        <f t="shared" si="13"/>
        <v>3.5840866552506873E-2</v>
      </c>
      <c r="J49" s="707">
        <v>12</v>
      </c>
      <c r="K49" s="708">
        <f t="shared" si="14"/>
        <v>4.8730964467005075E-2</v>
      </c>
      <c r="L49" s="807">
        <v>10</v>
      </c>
      <c r="M49" s="708">
        <f t="shared" si="15"/>
        <v>3.765910973864578E-2</v>
      </c>
      <c r="N49" s="807">
        <v>13</v>
      </c>
      <c r="O49" s="708">
        <f t="shared" si="16"/>
        <v>4.8665443791412424E-2</v>
      </c>
      <c r="P49" s="807">
        <v>14</v>
      </c>
      <c r="Q49" s="708">
        <f t="shared" si="17"/>
        <v>5.2792337569289943E-2</v>
      </c>
      <c r="R49" s="807">
        <v>19</v>
      </c>
      <c r="S49" s="708">
        <f t="shared" si="18"/>
        <v>7.2838796243051562E-2</v>
      </c>
      <c r="T49" s="807">
        <v>18</v>
      </c>
      <c r="U49" s="708">
        <f t="shared" si="19"/>
        <v>8.5332321987294957E-2</v>
      </c>
    </row>
    <row r="50" spans="1:21" ht="20.100000000000001" customHeight="1">
      <c r="A50" s="692" t="s">
        <v>874</v>
      </c>
      <c r="B50" s="707">
        <v>0</v>
      </c>
      <c r="C50" s="708">
        <f t="shared" si="10"/>
        <v>0</v>
      </c>
      <c r="D50" s="707">
        <v>0</v>
      </c>
      <c r="E50" s="708">
        <f t="shared" si="11"/>
        <v>0</v>
      </c>
      <c r="F50" s="707">
        <v>0</v>
      </c>
      <c r="G50" s="708">
        <f t="shared" si="12"/>
        <v>0</v>
      </c>
      <c r="H50" s="707">
        <v>0</v>
      </c>
      <c r="I50" s="708">
        <f t="shared" si="13"/>
        <v>0</v>
      </c>
      <c r="J50" s="707">
        <v>0</v>
      </c>
      <c r="K50" s="708">
        <f t="shared" si="14"/>
        <v>0</v>
      </c>
      <c r="L50" s="807">
        <v>0</v>
      </c>
      <c r="M50" s="708">
        <f t="shared" si="15"/>
        <v>0</v>
      </c>
      <c r="N50" s="807">
        <v>5</v>
      </c>
      <c r="O50" s="708">
        <f t="shared" si="16"/>
        <v>1.871747838131247E-2</v>
      </c>
      <c r="P50" s="807">
        <v>5</v>
      </c>
      <c r="Q50" s="708">
        <f t="shared" si="17"/>
        <v>1.885440627474641E-2</v>
      </c>
      <c r="R50" s="807">
        <v>4</v>
      </c>
      <c r="S50" s="708">
        <f t="shared" si="18"/>
        <v>1.5334483419589802E-2</v>
      </c>
      <c r="T50" s="807">
        <v>17</v>
      </c>
      <c r="U50" s="708">
        <f t="shared" si="19"/>
        <v>8.059163743244524E-2</v>
      </c>
    </row>
    <row r="51" spans="1:21" ht="33">
      <c r="A51" s="703" t="s">
        <v>878</v>
      </c>
      <c r="B51" s="707">
        <v>106</v>
      </c>
      <c r="C51" s="708">
        <f t="shared" si="10"/>
        <v>0.41085271317829453</v>
      </c>
      <c r="D51" s="707">
        <v>109</v>
      </c>
      <c r="E51" s="708">
        <f t="shared" si="11"/>
        <v>0.44183218483988651</v>
      </c>
      <c r="F51" s="707">
        <v>41</v>
      </c>
      <c r="G51" s="708">
        <f t="shared" si="12"/>
        <v>0.16217071434221975</v>
      </c>
      <c r="H51" s="707">
        <v>56</v>
      </c>
      <c r="I51" s="708">
        <f t="shared" si="13"/>
        <v>0.22300983632670943</v>
      </c>
      <c r="J51" s="707">
        <v>56</v>
      </c>
      <c r="K51" s="708">
        <f t="shared" si="14"/>
        <v>0.22741116751269036</v>
      </c>
      <c r="L51" s="807">
        <v>33</v>
      </c>
      <c r="M51" s="708">
        <f t="shared" si="15"/>
        <v>0.12427506213753108</v>
      </c>
      <c r="N51" s="807">
        <v>61</v>
      </c>
      <c r="O51" s="708">
        <f t="shared" si="16"/>
        <v>0.22835323625201212</v>
      </c>
      <c r="P51" s="807">
        <v>38</v>
      </c>
      <c r="Q51" s="708">
        <f t="shared" si="17"/>
        <v>0.14329348768807271</v>
      </c>
      <c r="R51" s="807">
        <v>31</v>
      </c>
      <c r="S51" s="708">
        <f t="shared" si="18"/>
        <v>0.11884224650182097</v>
      </c>
      <c r="T51" s="807">
        <v>17</v>
      </c>
      <c r="U51" s="708">
        <f t="shared" si="19"/>
        <v>8.059163743244524E-2</v>
      </c>
    </row>
    <row r="52" spans="1:21" ht="20.100000000000001" customHeight="1">
      <c r="A52" s="692" t="s">
        <v>785</v>
      </c>
      <c r="B52" s="707">
        <v>8</v>
      </c>
      <c r="C52" s="708">
        <f t="shared" si="10"/>
        <v>3.1007751937984499E-2</v>
      </c>
      <c r="D52" s="707">
        <v>3</v>
      </c>
      <c r="E52" s="708">
        <f t="shared" si="11"/>
        <v>1.2160518848804217E-2</v>
      </c>
      <c r="F52" s="707">
        <v>5</v>
      </c>
      <c r="G52" s="708">
        <f t="shared" si="12"/>
        <v>1.9776916383197531E-2</v>
      </c>
      <c r="H52" s="707">
        <v>5</v>
      </c>
      <c r="I52" s="708">
        <f t="shared" si="13"/>
        <v>1.9911592529170484E-2</v>
      </c>
      <c r="J52" s="707">
        <v>46</v>
      </c>
      <c r="K52" s="708">
        <f t="shared" si="14"/>
        <v>0.18680203045685279</v>
      </c>
      <c r="L52" s="807">
        <v>58</v>
      </c>
      <c r="M52" s="708">
        <f t="shared" si="15"/>
        <v>0.21842283648414551</v>
      </c>
      <c r="N52" s="807">
        <v>63</v>
      </c>
      <c r="O52" s="708">
        <f t="shared" si="16"/>
        <v>0.23584022760453713</v>
      </c>
      <c r="P52" s="807">
        <v>75</v>
      </c>
      <c r="Q52" s="708">
        <f t="shared" si="17"/>
        <v>0.28281609412119613</v>
      </c>
      <c r="R52" s="807">
        <v>18</v>
      </c>
      <c r="S52" s="708">
        <f t="shared" si="18"/>
        <v>6.9005175388154108E-2</v>
      </c>
      <c r="T52" s="807">
        <v>16</v>
      </c>
      <c r="U52" s="708">
        <f t="shared" si="19"/>
        <v>7.5850952877595523E-2</v>
      </c>
    </row>
    <row r="53" spans="1:21" ht="20.100000000000001" customHeight="1">
      <c r="A53" s="692" t="s">
        <v>397</v>
      </c>
      <c r="B53" s="707">
        <v>27</v>
      </c>
      <c r="C53" s="708">
        <f t="shared" si="10"/>
        <v>0.10465116279069768</v>
      </c>
      <c r="D53" s="707">
        <v>22</v>
      </c>
      <c r="E53" s="708">
        <f t="shared" si="11"/>
        <v>8.9177138224564245E-2</v>
      </c>
      <c r="F53" s="707">
        <v>14</v>
      </c>
      <c r="G53" s="708">
        <f t="shared" si="12"/>
        <v>5.5375365872953095E-2</v>
      </c>
      <c r="H53" s="707">
        <v>16</v>
      </c>
      <c r="I53" s="708">
        <f t="shared" si="13"/>
        <v>6.3717096093345554E-2</v>
      </c>
      <c r="J53" s="707">
        <v>14</v>
      </c>
      <c r="K53" s="708">
        <f t="shared" si="14"/>
        <v>5.685279187817259E-2</v>
      </c>
      <c r="L53" s="807">
        <v>16</v>
      </c>
      <c r="M53" s="708">
        <f t="shared" si="15"/>
        <v>6.0254575581833239E-2</v>
      </c>
      <c r="N53" s="807">
        <v>21</v>
      </c>
      <c r="O53" s="708">
        <f t="shared" si="16"/>
        <v>7.8613409201512371E-2</v>
      </c>
      <c r="P53" s="807">
        <v>19</v>
      </c>
      <c r="Q53" s="708">
        <f t="shared" si="17"/>
        <v>7.1646743844036354E-2</v>
      </c>
      <c r="R53" s="807">
        <v>18</v>
      </c>
      <c r="S53" s="708">
        <f t="shared" si="18"/>
        <v>6.9005175388154108E-2</v>
      </c>
      <c r="T53" s="807">
        <v>15</v>
      </c>
      <c r="U53" s="708">
        <f t="shared" si="19"/>
        <v>7.1110268322745807E-2</v>
      </c>
    </row>
    <row r="54" spans="1:21" ht="20.100000000000001" customHeight="1">
      <c r="A54" s="692" t="s">
        <v>1087</v>
      </c>
      <c r="B54" s="707">
        <v>18</v>
      </c>
      <c r="C54" s="708">
        <f t="shared" si="10"/>
        <v>6.9767441860465115E-2</v>
      </c>
      <c r="D54" s="707">
        <v>15</v>
      </c>
      <c r="E54" s="708">
        <f t="shared" si="11"/>
        <v>6.0802594244021083E-2</v>
      </c>
      <c r="F54" s="707">
        <v>13</v>
      </c>
      <c r="G54" s="708">
        <f t="shared" si="12"/>
        <v>5.1419982596313578E-2</v>
      </c>
      <c r="H54" s="707">
        <v>10</v>
      </c>
      <c r="I54" s="708">
        <f t="shared" si="13"/>
        <v>3.9823185058340968E-2</v>
      </c>
      <c r="J54" s="707">
        <v>9</v>
      </c>
      <c r="K54" s="708">
        <f t="shared" si="14"/>
        <v>3.654822335025381E-2</v>
      </c>
      <c r="L54" s="707">
        <v>15</v>
      </c>
      <c r="M54" s="708">
        <f t="shared" si="15"/>
        <v>5.6488664607968669E-2</v>
      </c>
      <c r="N54" s="707">
        <v>13</v>
      </c>
      <c r="O54" s="708">
        <f t="shared" si="16"/>
        <v>4.8665443791412424E-2</v>
      </c>
      <c r="P54" s="707">
        <v>6</v>
      </c>
      <c r="Q54" s="708">
        <f t="shared" si="17"/>
        <v>2.2625287529695691E-2</v>
      </c>
      <c r="R54" s="707">
        <v>9</v>
      </c>
      <c r="S54" s="708">
        <f t="shared" si="18"/>
        <v>3.4502587694077054E-2</v>
      </c>
      <c r="T54" s="707">
        <v>15</v>
      </c>
      <c r="U54" s="708">
        <f t="shared" si="19"/>
        <v>7.1110268322745807E-2</v>
      </c>
    </row>
    <row r="55" spans="1:21" ht="20.100000000000001" customHeight="1">
      <c r="A55" s="692" t="s">
        <v>779</v>
      </c>
      <c r="B55" s="707">
        <v>3</v>
      </c>
      <c r="C55" s="708">
        <f t="shared" si="10"/>
        <v>1.1627906976744186E-2</v>
      </c>
      <c r="D55" s="707">
        <v>3</v>
      </c>
      <c r="E55" s="708">
        <f t="shared" si="11"/>
        <v>1.2160518848804217E-2</v>
      </c>
      <c r="F55" s="707">
        <v>4</v>
      </c>
      <c r="G55" s="708">
        <f t="shared" si="12"/>
        <v>1.5821533106558025E-2</v>
      </c>
      <c r="H55" s="707">
        <v>3</v>
      </c>
      <c r="I55" s="708">
        <f t="shared" si="13"/>
        <v>1.194695551750229E-2</v>
      </c>
      <c r="J55" s="707">
        <v>5</v>
      </c>
      <c r="K55" s="708">
        <f t="shared" si="14"/>
        <v>2.030456852791878E-2</v>
      </c>
      <c r="L55" s="807">
        <v>3</v>
      </c>
      <c r="M55" s="708">
        <f t="shared" si="15"/>
        <v>1.1297732921593733E-2</v>
      </c>
      <c r="N55" s="807">
        <v>3</v>
      </c>
      <c r="O55" s="708">
        <f t="shared" si="16"/>
        <v>1.1230487028787482E-2</v>
      </c>
      <c r="P55" s="807">
        <v>5</v>
      </c>
      <c r="Q55" s="708">
        <f t="shared" si="17"/>
        <v>1.885440627474641E-2</v>
      </c>
      <c r="R55" s="807">
        <v>4</v>
      </c>
      <c r="S55" s="708">
        <f t="shared" si="18"/>
        <v>1.5334483419589802E-2</v>
      </c>
      <c r="T55" s="807">
        <v>13</v>
      </c>
      <c r="U55" s="708">
        <f t="shared" si="19"/>
        <v>6.1628899213046359E-2</v>
      </c>
    </row>
    <row r="56" spans="1:21" ht="20.100000000000001" customHeight="1">
      <c r="A56" s="703" t="s">
        <v>341</v>
      </c>
      <c r="B56" s="707">
        <v>25</v>
      </c>
      <c r="C56" s="708">
        <f t="shared" si="10"/>
        <v>9.6899224806201556E-2</v>
      </c>
      <c r="D56" s="707">
        <v>19</v>
      </c>
      <c r="E56" s="708">
        <f t="shared" si="11"/>
        <v>7.7016619375760029E-2</v>
      </c>
      <c r="F56" s="707">
        <v>19</v>
      </c>
      <c r="G56" s="708">
        <f t="shared" si="12"/>
        <v>7.5152282256150629E-2</v>
      </c>
      <c r="H56" s="707">
        <v>19</v>
      </c>
      <c r="I56" s="708">
        <f t="shared" si="13"/>
        <v>7.5664051610847841E-2</v>
      </c>
      <c r="J56" s="707">
        <v>15</v>
      </c>
      <c r="K56" s="708">
        <f t="shared" si="14"/>
        <v>6.0913705583756347E-2</v>
      </c>
      <c r="L56" s="807">
        <v>17</v>
      </c>
      <c r="M56" s="708">
        <f t="shared" si="15"/>
        <v>6.4020486555697823E-2</v>
      </c>
      <c r="N56" s="807">
        <v>18</v>
      </c>
      <c r="O56" s="708">
        <f t="shared" si="16"/>
        <v>6.7382922172724888E-2</v>
      </c>
      <c r="P56" s="807">
        <v>17</v>
      </c>
      <c r="Q56" s="708">
        <f t="shared" si="17"/>
        <v>6.4104981334137778E-2</v>
      </c>
      <c r="R56" s="807">
        <v>8</v>
      </c>
      <c r="S56" s="708">
        <f t="shared" si="18"/>
        <v>3.0668966839179603E-2</v>
      </c>
      <c r="T56" s="807">
        <v>12</v>
      </c>
      <c r="U56" s="708">
        <f t="shared" si="19"/>
        <v>5.6888214658196642E-2</v>
      </c>
    </row>
    <row r="57" spans="1:21" ht="20.100000000000001" customHeight="1">
      <c r="A57" s="692" t="s">
        <v>343</v>
      </c>
      <c r="B57" s="707">
        <v>3</v>
      </c>
      <c r="C57" s="708">
        <f t="shared" si="10"/>
        <v>1.1627906976744186E-2</v>
      </c>
      <c r="D57" s="707">
        <v>2</v>
      </c>
      <c r="E57" s="708">
        <f t="shared" si="11"/>
        <v>8.1070125658694783E-3</v>
      </c>
      <c r="F57" s="707">
        <v>4</v>
      </c>
      <c r="G57" s="708">
        <f t="shared" si="12"/>
        <v>1.5821533106558025E-2</v>
      </c>
      <c r="H57" s="707">
        <v>5</v>
      </c>
      <c r="I57" s="708">
        <f t="shared" si="13"/>
        <v>1.9911592529170484E-2</v>
      </c>
      <c r="J57" s="707">
        <v>11</v>
      </c>
      <c r="K57" s="708">
        <f t="shared" si="14"/>
        <v>4.4670050761421318E-2</v>
      </c>
      <c r="L57" s="707">
        <v>5</v>
      </c>
      <c r="M57" s="708">
        <f t="shared" si="15"/>
        <v>1.882955486932289E-2</v>
      </c>
      <c r="N57" s="707">
        <v>6</v>
      </c>
      <c r="O57" s="708">
        <f t="shared" si="16"/>
        <v>2.2460974057574964E-2</v>
      </c>
      <c r="P57" s="807">
        <v>3</v>
      </c>
      <c r="Q57" s="708">
        <f t="shared" si="17"/>
        <v>1.1312643764847845E-2</v>
      </c>
      <c r="R57" s="807">
        <v>3</v>
      </c>
      <c r="S57" s="708">
        <f t="shared" si="18"/>
        <v>1.1500862564692352E-2</v>
      </c>
      <c r="T57" s="807">
        <v>11</v>
      </c>
      <c r="U57" s="708">
        <f t="shared" si="19"/>
        <v>5.2147530103346919E-2</v>
      </c>
    </row>
    <row r="58" spans="1:21" ht="20.100000000000001" customHeight="1">
      <c r="A58" s="692" t="s">
        <v>793</v>
      </c>
      <c r="B58" s="707">
        <v>10</v>
      </c>
      <c r="C58" s="708">
        <f t="shared" si="10"/>
        <v>3.875968992248062E-2</v>
      </c>
      <c r="D58" s="707">
        <v>12</v>
      </c>
      <c r="E58" s="708">
        <f t="shared" si="11"/>
        <v>4.8642075395216866E-2</v>
      </c>
      <c r="F58" s="707">
        <v>15</v>
      </c>
      <c r="G58" s="708">
        <f t="shared" si="12"/>
        <v>5.933074914959259E-2</v>
      </c>
      <c r="H58" s="707">
        <v>18</v>
      </c>
      <c r="I58" s="708">
        <f t="shared" si="13"/>
        <v>7.1681733105013745E-2</v>
      </c>
      <c r="J58" s="707">
        <v>19</v>
      </c>
      <c r="K58" s="708">
        <f t="shared" si="14"/>
        <v>7.7157360406091377E-2</v>
      </c>
      <c r="L58" s="807">
        <v>12</v>
      </c>
      <c r="M58" s="708">
        <f t="shared" si="15"/>
        <v>4.5190931686374933E-2</v>
      </c>
      <c r="N58" s="807">
        <v>19</v>
      </c>
      <c r="O58" s="708">
        <f t="shared" si="16"/>
        <v>7.1126417848987392E-2</v>
      </c>
      <c r="P58" s="807">
        <v>31</v>
      </c>
      <c r="Q58" s="708">
        <f t="shared" si="17"/>
        <v>0.11689731890342774</v>
      </c>
      <c r="R58" s="807">
        <v>23</v>
      </c>
      <c r="S58" s="708">
        <f t="shared" si="18"/>
        <v>8.8173279662641366E-2</v>
      </c>
      <c r="T58" s="807">
        <v>8</v>
      </c>
      <c r="U58" s="708">
        <f t="shared" si="19"/>
        <v>3.7925476438797762E-2</v>
      </c>
    </row>
    <row r="59" spans="1:21" ht="20.100000000000001" customHeight="1">
      <c r="A59" s="692" t="s">
        <v>1086</v>
      </c>
      <c r="B59" s="707">
        <v>5</v>
      </c>
      <c r="C59" s="708">
        <f t="shared" si="10"/>
        <v>1.937984496124031E-2</v>
      </c>
      <c r="D59" s="707">
        <v>5</v>
      </c>
      <c r="E59" s="708">
        <f t="shared" si="11"/>
        <v>2.0267531414673693E-2</v>
      </c>
      <c r="F59" s="707">
        <v>2</v>
      </c>
      <c r="G59" s="708">
        <f t="shared" si="12"/>
        <v>7.9107665532790125E-3</v>
      </c>
      <c r="H59" s="707">
        <v>8</v>
      </c>
      <c r="I59" s="708">
        <f t="shared" si="13"/>
        <v>3.1858548046672777E-2</v>
      </c>
      <c r="J59" s="707">
        <v>7</v>
      </c>
      <c r="K59" s="708">
        <f t="shared" si="14"/>
        <v>2.8426395939086295E-2</v>
      </c>
      <c r="L59" s="707">
        <v>1</v>
      </c>
      <c r="M59" s="708">
        <f t="shared" si="15"/>
        <v>3.7659109738645774E-3</v>
      </c>
      <c r="N59" s="707">
        <v>8</v>
      </c>
      <c r="O59" s="708">
        <f t="shared" si="16"/>
        <v>2.9947965410099951E-2</v>
      </c>
      <c r="P59" s="707">
        <v>5</v>
      </c>
      <c r="Q59" s="708">
        <f t="shared" si="17"/>
        <v>1.885440627474641E-2</v>
      </c>
      <c r="R59" s="707">
        <v>3</v>
      </c>
      <c r="S59" s="708">
        <f t="shared" si="18"/>
        <v>1.1500862564692352E-2</v>
      </c>
      <c r="T59" s="707">
        <v>7</v>
      </c>
      <c r="U59" s="708">
        <f t="shared" si="19"/>
        <v>3.3184791883948045E-2</v>
      </c>
    </row>
    <row r="60" spans="1:21" ht="20.100000000000001" customHeight="1">
      <c r="A60" s="692" t="s">
        <v>1092</v>
      </c>
      <c r="B60" s="707">
        <v>4</v>
      </c>
      <c r="C60" s="708">
        <f t="shared" si="10"/>
        <v>1.550387596899225E-2</v>
      </c>
      <c r="D60" s="707">
        <v>1</v>
      </c>
      <c r="E60" s="708">
        <f t="shared" si="11"/>
        <v>4.0535062829347391E-3</v>
      </c>
      <c r="F60" s="707">
        <v>2</v>
      </c>
      <c r="G60" s="708">
        <f t="shared" si="12"/>
        <v>7.9107665532790125E-3</v>
      </c>
      <c r="H60" s="707">
        <v>1</v>
      </c>
      <c r="I60" s="708">
        <f t="shared" si="13"/>
        <v>3.9823185058340971E-3</v>
      </c>
      <c r="J60" s="707">
        <v>3</v>
      </c>
      <c r="K60" s="708">
        <f t="shared" si="14"/>
        <v>1.2182741116751269E-2</v>
      </c>
      <c r="L60" s="707">
        <v>4</v>
      </c>
      <c r="M60" s="708">
        <f t="shared" si="15"/>
        <v>1.506364389545831E-2</v>
      </c>
      <c r="N60" s="707">
        <v>2</v>
      </c>
      <c r="O60" s="708">
        <f t="shared" si="16"/>
        <v>7.4869913525249876E-3</v>
      </c>
      <c r="P60" s="707">
        <v>0</v>
      </c>
      <c r="Q60" s="708">
        <f t="shared" si="17"/>
        <v>0</v>
      </c>
      <c r="R60" s="707">
        <v>2</v>
      </c>
      <c r="S60" s="708">
        <f t="shared" si="18"/>
        <v>7.6672417097949008E-3</v>
      </c>
      <c r="T60" s="707">
        <v>7</v>
      </c>
      <c r="U60" s="708">
        <f t="shared" si="19"/>
        <v>3.3184791883948045E-2</v>
      </c>
    </row>
    <row r="61" spans="1:21" ht="20.100000000000001" customHeight="1">
      <c r="A61" s="692" t="s">
        <v>797</v>
      </c>
      <c r="B61" s="707">
        <v>0</v>
      </c>
      <c r="C61" s="708">
        <f t="shared" si="10"/>
        <v>0</v>
      </c>
      <c r="D61" s="707">
        <v>5</v>
      </c>
      <c r="E61" s="708">
        <f t="shared" si="11"/>
        <v>2.0267531414673693E-2</v>
      </c>
      <c r="F61" s="707">
        <v>3</v>
      </c>
      <c r="G61" s="708">
        <f t="shared" si="12"/>
        <v>1.1866149829918519E-2</v>
      </c>
      <c r="H61" s="707">
        <v>8</v>
      </c>
      <c r="I61" s="708">
        <f t="shared" si="13"/>
        <v>3.1858548046672777E-2</v>
      </c>
      <c r="J61" s="707">
        <v>1</v>
      </c>
      <c r="K61" s="708">
        <f t="shared" si="14"/>
        <v>4.0609137055837565E-3</v>
      </c>
      <c r="L61" s="707">
        <v>0</v>
      </c>
      <c r="M61" s="708">
        <f t="shared" si="15"/>
        <v>0</v>
      </c>
      <c r="N61" s="707">
        <v>12</v>
      </c>
      <c r="O61" s="708">
        <f t="shared" si="16"/>
        <v>4.4921948115149928E-2</v>
      </c>
      <c r="P61" s="707">
        <v>4</v>
      </c>
      <c r="Q61" s="708">
        <f t="shared" si="17"/>
        <v>1.5083525019797126E-2</v>
      </c>
      <c r="R61" s="707">
        <v>0</v>
      </c>
      <c r="S61" s="708">
        <f t="shared" si="18"/>
        <v>0</v>
      </c>
      <c r="T61" s="707">
        <v>6</v>
      </c>
      <c r="U61" s="708">
        <f t="shared" si="19"/>
        <v>2.8444107329098321E-2</v>
      </c>
    </row>
    <row r="62" spans="1:21" ht="20.100000000000001" customHeight="1">
      <c r="A62" s="692" t="s">
        <v>1093</v>
      </c>
      <c r="B62" s="707">
        <v>29</v>
      </c>
      <c r="C62" s="708">
        <f t="shared" si="10"/>
        <v>0.11240310077519379</v>
      </c>
      <c r="D62" s="707">
        <v>17</v>
      </c>
      <c r="E62" s="708">
        <f t="shared" si="11"/>
        <v>6.8909606809890556E-2</v>
      </c>
      <c r="F62" s="707">
        <v>8</v>
      </c>
      <c r="G62" s="708">
        <f t="shared" si="12"/>
        <v>3.164306621311605E-2</v>
      </c>
      <c r="H62" s="707">
        <v>8</v>
      </c>
      <c r="I62" s="708">
        <f t="shared" si="13"/>
        <v>3.1858548046672777E-2</v>
      </c>
      <c r="J62" s="707">
        <v>2</v>
      </c>
      <c r="K62" s="708">
        <f t="shared" si="14"/>
        <v>8.1218274111675131E-3</v>
      </c>
      <c r="L62" s="707">
        <v>1</v>
      </c>
      <c r="M62" s="708">
        <f t="shared" si="15"/>
        <v>3.7659109738645774E-3</v>
      </c>
      <c r="N62" s="707">
        <v>4</v>
      </c>
      <c r="O62" s="708">
        <f t="shared" si="16"/>
        <v>1.4973982705049975E-2</v>
      </c>
      <c r="P62" s="707">
        <v>4</v>
      </c>
      <c r="Q62" s="708">
        <f t="shared" si="17"/>
        <v>1.5083525019797126E-2</v>
      </c>
      <c r="R62" s="707">
        <v>8</v>
      </c>
      <c r="S62" s="708">
        <f t="shared" si="18"/>
        <v>3.0668966839179603E-2</v>
      </c>
      <c r="T62" s="707">
        <v>6</v>
      </c>
      <c r="U62" s="708">
        <f t="shared" si="19"/>
        <v>2.8444107329098321E-2</v>
      </c>
    </row>
    <row r="63" spans="1:21" ht="20.100000000000001" customHeight="1">
      <c r="A63" s="692" t="s">
        <v>338</v>
      </c>
      <c r="B63" s="707">
        <v>0</v>
      </c>
      <c r="C63" s="708">
        <f t="shared" si="10"/>
        <v>0</v>
      </c>
      <c r="D63" s="707">
        <v>1</v>
      </c>
      <c r="E63" s="708">
        <f t="shared" si="11"/>
        <v>4.0535062829347391E-3</v>
      </c>
      <c r="F63" s="707">
        <v>1</v>
      </c>
      <c r="G63" s="708">
        <f t="shared" si="12"/>
        <v>3.9553832766395063E-3</v>
      </c>
      <c r="H63" s="707">
        <v>0</v>
      </c>
      <c r="I63" s="708">
        <f t="shared" si="13"/>
        <v>0</v>
      </c>
      <c r="J63" s="707">
        <v>6</v>
      </c>
      <c r="K63" s="708">
        <f t="shared" si="14"/>
        <v>2.4365482233502538E-2</v>
      </c>
      <c r="L63" s="707">
        <v>6</v>
      </c>
      <c r="M63" s="708">
        <f t="shared" si="15"/>
        <v>2.2595465843187466E-2</v>
      </c>
      <c r="N63" s="707">
        <v>8</v>
      </c>
      <c r="O63" s="708">
        <f t="shared" si="16"/>
        <v>2.9947965410099951E-2</v>
      </c>
      <c r="P63" s="707">
        <v>4</v>
      </c>
      <c r="Q63" s="708">
        <f t="shared" si="17"/>
        <v>1.5083525019797126E-2</v>
      </c>
      <c r="R63" s="707">
        <v>7</v>
      </c>
      <c r="S63" s="708">
        <f t="shared" si="18"/>
        <v>2.6835345984282152E-2</v>
      </c>
      <c r="T63" s="707">
        <v>6</v>
      </c>
      <c r="U63" s="708">
        <f t="shared" si="19"/>
        <v>2.8444107329098321E-2</v>
      </c>
    </row>
    <row r="64" spans="1:21" ht="20.100000000000001" customHeight="1">
      <c r="A64" s="692" t="s">
        <v>1076</v>
      </c>
      <c r="B64" s="707">
        <v>6</v>
      </c>
      <c r="C64" s="708">
        <f t="shared" si="10"/>
        <v>2.3255813953488372E-2</v>
      </c>
      <c r="D64" s="707">
        <v>7</v>
      </c>
      <c r="E64" s="708">
        <f t="shared" si="11"/>
        <v>2.8374543980543166E-2</v>
      </c>
      <c r="F64" s="707">
        <v>2</v>
      </c>
      <c r="G64" s="708">
        <f t="shared" si="12"/>
        <v>7.9107665532790125E-3</v>
      </c>
      <c r="H64" s="707">
        <v>4</v>
      </c>
      <c r="I64" s="708">
        <f t="shared" si="13"/>
        <v>1.5929274023336389E-2</v>
      </c>
      <c r="J64" s="707">
        <v>6</v>
      </c>
      <c r="K64" s="708">
        <f t="shared" si="14"/>
        <v>2.4365482233502538E-2</v>
      </c>
      <c r="L64" s="707">
        <v>9</v>
      </c>
      <c r="M64" s="708">
        <f t="shared" si="15"/>
        <v>3.3893198764781203E-2</v>
      </c>
      <c r="N64" s="707">
        <v>8</v>
      </c>
      <c r="O64" s="708">
        <f t="shared" si="16"/>
        <v>2.9947965410099951E-2</v>
      </c>
      <c r="P64" s="707">
        <v>8</v>
      </c>
      <c r="Q64" s="708">
        <f t="shared" si="17"/>
        <v>3.0167050039594252E-2</v>
      </c>
      <c r="R64" s="707">
        <v>3</v>
      </c>
      <c r="S64" s="708">
        <f t="shared" si="18"/>
        <v>1.1500862564692352E-2</v>
      </c>
      <c r="T64" s="707">
        <v>5</v>
      </c>
      <c r="U64" s="708">
        <f t="shared" si="19"/>
        <v>2.3703422774248601E-2</v>
      </c>
    </row>
    <row r="65" spans="1:21" ht="20.100000000000001" customHeight="1">
      <c r="A65" s="692" t="s">
        <v>1074</v>
      </c>
      <c r="B65" s="707">
        <v>3</v>
      </c>
      <c r="C65" s="708">
        <f t="shared" si="10"/>
        <v>1.1627906976744186E-2</v>
      </c>
      <c r="D65" s="707">
        <v>1</v>
      </c>
      <c r="E65" s="708">
        <f t="shared" si="11"/>
        <v>4.0535062829347391E-3</v>
      </c>
      <c r="F65" s="707">
        <v>0</v>
      </c>
      <c r="G65" s="708">
        <f t="shared" si="12"/>
        <v>0</v>
      </c>
      <c r="H65" s="707">
        <v>1</v>
      </c>
      <c r="I65" s="708">
        <f t="shared" si="13"/>
        <v>3.9823185058340971E-3</v>
      </c>
      <c r="J65" s="707">
        <v>1</v>
      </c>
      <c r="K65" s="708">
        <f t="shared" si="14"/>
        <v>4.0609137055837565E-3</v>
      </c>
      <c r="L65" s="707">
        <v>2</v>
      </c>
      <c r="M65" s="708">
        <f t="shared" si="15"/>
        <v>7.5318219477291549E-3</v>
      </c>
      <c r="N65" s="707">
        <v>3</v>
      </c>
      <c r="O65" s="708">
        <f t="shared" si="16"/>
        <v>1.1230487028787482E-2</v>
      </c>
      <c r="P65" s="707">
        <v>4</v>
      </c>
      <c r="Q65" s="708">
        <f t="shared" si="17"/>
        <v>1.5083525019797126E-2</v>
      </c>
      <c r="R65" s="707">
        <v>4</v>
      </c>
      <c r="S65" s="708">
        <f t="shared" si="18"/>
        <v>1.5334483419589802E-2</v>
      </c>
      <c r="T65" s="707">
        <v>5</v>
      </c>
      <c r="U65" s="708">
        <f t="shared" si="19"/>
        <v>2.3703422774248601E-2</v>
      </c>
    </row>
    <row r="66" spans="1:21" ht="20.100000000000001" customHeight="1">
      <c r="A66" s="692" t="s">
        <v>335</v>
      </c>
      <c r="B66" s="707">
        <v>1</v>
      </c>
      <c r="C66" s="708">
        <f t="shared" si="10"/>
        <v>3.8759689922480624E-3</v>
      </c>
      <c r="D66" s="707">
        <v>2</v>
      </c>
      <c r="E66" s="708">
        <f t="shared" si="11"/>
        <v>8.1070125658694783E-3</v>
      </c>
      <c r="F66" s="707">
        <v>0</v>
      </c>
      <c r="G66" s="708">
        <f t="shared" si="12"/>
        <v>0</v>
      </c>
      <c r="H66" s="707">
        <v>5</v>
      </c>
      <c r="I66" s="708">
        <f t="shared" si="13"/>
        <v>1.9911592529170484E-2</v>
      </c>
      <c r="J66" s="707">
        <v>1</v>
      </c>
      <c r="K66" s="708">
        <f t="shared" si="14"/>
        <v>4.0609137055837565E-3</v>
      </c>
      <c r="L66" s="707">
        <v>1</v>
      </c>
      <c r="M66" s="708">
        <f t="shared" si="15"/>
        <v>3.7659109738645774E-3</v>
      </c>
      <c r="N66" s="707">
        <v>2</v>
      </c>
      <c r="O66" s="708">
        <f t="shared" si="16"/>
        <v>7.4869913525249876E-3</v>
      </c>
      <c r="P66" s="707">
        <v>1</v>
      </c>
      <c r="Q66" s="708">
        <f t="shared" si="17"/>
        <v>3.7708812549492815E-3</v>
      </c>
      <c r="R66" s="707">
        <v>2</v>
      </c>
      <c r="S66" s="708">
        <f t="shared" si="18"/>
        <v>7.6672417097949008E-3</v>
      </c>
      <c r="T66" s="707">
        <v>4</v>
      </c>
      <c r="U66" s="708">
        <f t="shared" si="19"/>
        <v>1.8962738219398881E-2</v>
      </c>
    </row>
    <row r="67" spans="1:21" ht="20.100000000000001" customHeight="1">
      <c r="A67" s="692" t="s">
        <v>400</v>
      </c>
      <c r="B67" s="707">
        <v>18</v>
      </c>
      <c r="C67" s="708">
        <f t="shared" si="10"/>
        <v>6.9767441860465115E-2</v>
      </c>
      <c r="D67" s="707">
        <v>20</v>
      </c>
      <c r="E67" s="708">
        <f t="shared" si="11"/>
        <v>8.1070125658694772E-2</v>
      </c>
      <c r="F67" s="707">
        <v>9</v>
      </c>
      <c r="G67" s="708">
        <f t="shared" si="12"/>
        <v>3.5598449489755553E-2</v>
      </c>
      <c r="H67" s="707">
        <v>9</v>
      </c>
      <c r="I67" s="708">
        <f t="shared" si="13"/>
        <v>3.5840866552506873E-2</v>
      </c>
      <c r="J67" s="707">
        <v>2</v>
      </c>
      <c r="K67" s="708">
        <f t="shared" si="14"/>
        <v>8.1218274111675131E-3</v>
      </c>
      <c r="L67" s="707">
        <v>3</v>
      </c>
      <c r="M67" s="708">
        <f t="shared" si="15"/>
        <v>1.1297732921593733E-2</v>
      </c>
      <c r="N67" s="707">
        <v>2</v>
      </c>
      <c r="O67" s="708">
        <f t="shared" si="16"/>
        <v>7.4869913525249876E-3</v>
      </c>
      <c r="P67" s="707">
        <v>2</v>
      </c>
      <c r="Q67" s="708">
        <f t="shared" si="17"/>
        <v>7.5417625098985631E-3</v>
      </c>
      <c r="R67" s="707">
        <v>8</v>
      </c>
      <c r="S67" s="708">
        <f t="shared" si="18"/>
        <v>3.0668966839179603E-2</v>
      </c>
      <c r="T67" s="707">
        <v>4</v>
      </c>
      <c r="U67" s="708">
        <f t="shared" si="19"/>
        <v>1.8962738219398881E-2</v>
      </c>
    </row>
    <row r="68" spans="1:21" ht="20.100000000000001" customHeight="1">
      <c r="A68" s="692" t="s">
        <v>1085</v>
      </c>
      <c r="B68" s="707">
        <v>3</v>
      </c>
      <c r="C68" s="708">
        <f t="shared" si="10"/>
        <v>1.1627906976744186E-2</v>
      </c>
      <c r="D68" s="707">
        <v>5</v>
      </c>
      <c r="E68" s="708">
        <f t="shared" si="11"/>
        <v>2.0267531414673693E-2</v>
      </c>
      <c r="F68" s="707">
        <v>1</v>
      </c>
      <c r="G68" s="708">
        <f t="shared" si="12"/>
        <v>3.9553832766395063E-3</v>
      </c>
      <c r="H68" s="707">
        <v>2</v>
      </c>
      <c r="I68" s="708">
        <f t="shared" si="13"/>
        <v>7.9646370116681943E-3</v>
      </c>
      <c r="J68" s="707">
        <v>3</v>
      </c>
      <c r="K68" s="708">
        <f t="shared" si="14"/>
        <v>1.2182741116751269E-2</v>
      </c>
      <c r="L68" s="707">
        <v>2</v>
      </c>
      <c r="M68" s="708">
        <f t="shared" si="15"/>
        <v>7.5318219477291549E-3</v>
      </c>
      <c r="N68" s="707">
        <v>5</v>
      </c>
      <c r="O68" s="708">
        <f t="shared" si="16"/>
        <v>1.871747838131247E-2</v>
      </c>
      <c r="P68" s="707">
        <v>2</v>
      </c>
      <c r="Q68" s="708">
        <f t="shared" si="17"/>
        <v>7.5417625098985631E-3</v>
      </c>
      <c r="R68" s="707">
        <v>0</v>
      </c>
      <c r="S68" s="708">
        <f t="shared" si="18"/>
        <v>0</v>
      </c>
      <c r="T68" s="707">
        <v>3</v>
      </c>
      <c r="U68" s="708">
        <f t="shared" si="19"/>
        <v>1.4222053664549161E-2</v>
      </c>
    </row>
    <row r="69" spans="1:21" ht="20.100000000000001" customHeight="1">
      <c r="A69" s="692" t="s">
        <v>798</v>
      </c>
      <c r="B69" s="707">
        <v>18</v>
      </c>
      <c r="C69" s="708">
        <f t="shared" si="10"/>
        <v>6.9767441860465115E-2</v>
      </c>
      <c r="D69" s="707">
        <v>11</v>
      </c>
      <c r="E69" s="708">
        <f t="shared" si="11"/>
        <v>4.4588569112282123E-2</v>
      </c>
      <c r="F69" s="707">
        <v>11</v>
      </c>
      <c r="G69" s="708">
        <f t="shared" si="12"/>
        <v>4.3509216043034572E-2</v>
      </c>
      <c r="H69" s="707">
        <v>11</v>
      </c>
      <c r="I69" s="708">
        <f t="shared" si="13"/>
        <v>4.3805503564175063E-2</v>
      </c>
      <c r="J69" s="707">
        <v>10</v>
      </c>
      <c r="K69" s="708">
        <f t="shared" si="14"/>
        <v>4.060913705583756E-2</v>
      </c>
      <c r="L69" s="707">
        <v>11</v>
      </c>
      <c r="M69" s="708">
        <f t="shared" si="15"/>
        <v>4.1425020712510356E-2</v>
      </c>
      <c r="N69" s="707">
        <v>12</v>
      </c>
      <c r="O69" s="708">
        <f t="shared" si="16"/>
        <v>4.4921948115149928E-2</v>
      </c>
      <c r="P69" s="707">
        <v>10</v>
      </c>
      <c r="Q69" s="708">
        <f t="shared" si="17"/>
        <v>3.7708812549492821E-2</v>
      </c>
      <c r="R69" s="707">
        <v>6</v>
      </c>
      <c r="S69" s="708">
        <f t="shared" si="18"/>
        <v>2.3001725129384705E-2</v>
      </c>
      <c r="T69" s="707">
        <v>3</v>
      </c>
      <c r="U69" s="708">
        <f t="shared" si="19"/>
        <v>1.4222053664549161E-2</v>
      </c>
    </row>
    <row r="70" spans="1:21" ht="20.100000000000001" customHeight="1">
      <c r="A70" s="692" t="s">
        <v>794</v>
      </c>
      <c r="B70" s="707">
        <v>1</v>
      </c>
      <c r="C70" s="708">
        <f t="shared" ref="C70:C82" si="20">IFERROR(B70/B$5*100,"-")</f>
        <v>3.8759689922480624E-3</v>
      </c>
      <c r="D70" s="707">
        <v>0</v>
      </c>
      <c r="E70" s="708">
        <f t="shared" ref="E70:E82" si="21">IFERROR(D70/D$5*100,"-")</f>
        <v>0</v>
      </c>
      <c r="F70" s="707">
        <v>3</v>
      </c>
      <c r="G70" s="708">
        <f t="shared" ref="G70:G82" si="22">IFERROR(F70/F$5*100,"-")</f>
        <v>1.1866149829918519E-2</v>
      </c>
      <c r="H70" s="707">
        <v>0</v>
      </c>
      <c r="I70" s="708">
        <f t="shared" ref="I70:I82" si="23">IFERROR(H70/H$5*100,"-")</f>
        <v>0</v>
      </c>
      <c r="J70" s="707">
        <v>1</v>
      </c>
      <c r="K70" s="708">
        <f t="shared" ref="K70:K82" si="24">IFERROR(J70/J$5*100,"-")</f>
        <v>4.0609137055837565E-3</v>
      </c>
      <c r="L70" s="707">
        <v>1</v>
      </c>
      <c r="M70" s="708">
        <f t="shared" ref="M70:M82" si="25">IFERROR(L70/L$5*100,"-")</f>
        <v>3.7659109738645774E-3</v>
      </c>
      <c r="N70" s="707">
        <v>7</v>
      </c>
      <c r="O70" s="708">
        <f t="shared" ref="O70:O82" si="26">IFERROR(N70/N$5*100,"-")</f>
        <v>2.6204469733837457E-2</v>
      </c>
      <c r="P70" s="707">
        <v>2</v>
      </c>
      <c r="Q70" s="708">
        <f t="shared" ref="Q70:Q82" si="27">IFERROR(P70/P$5*100,"-")</f>
        <v>7.5417625098985631E-3</v>
      </c>
      <c r="R70" s="707">
        <v>2</v>
      </c>
      <c r="S70" s="708">
        <f t="shared" ref="S70:S82" si="28">IFERROR(R70/R$5*100,"-")</f>
        <v>7.6672417097949008E-3</v>
      </c>
      <c r="T70" s="707">
        <v>3</v>
      </c>
      <c r="U70" s="708">
        <f t="shared" ref="U70:U82" si="29">IFERROR(T70/T$5*100,"-")</f>
        <v>1.4222053664549161E-2</v>
      </c>
    </row>
    <row r="71" spans="1:21" ht="20.100000000000001" customHeight="1">
      <c r="A71" s="692" t="s">
        <v>1066</v>
      </c>
      <c r="B71" s="707">
        <v>4</v>
      </c>
      <c r="C71" s="708">
        <f t="shared" si="20"/>
        <v>1.550387596899225E-2</v>
      </c>
      <c r="D71" s="707">
        <v>1</v>
      </c>
      <c r="E71" s="708">
        <f t="shared" si="21"/>
        <v>4.0535062829347391E-3</v>
      </c>
      <c r="F71" s="707">
        <v>0</v>
      </c>
      <c r="G71" s="708">
        <f t="shared" si="22"/>
        <v>0</v>
      </c>
      <c r="H71" s="707">
        <v>5</v>
      </c>
      <c r="I71" s="708">
        <f t="shared" si="23"/>
        <v>1.9911592529170484E-2</v>
      </c>
      <c r="J71" s="707">
        <v>4</v>
      </c>
      <c r="K71" s="708">
        <f t="shared" si="24"/>
        <v>1.6243654822335026E-2</v>
      </c>
      <c r="L71" s="707">
        <v>14</v>
      </c>
      <c r="M71" s="708">
        <f t="shared" si="25"/>
        <v>5.2722753634104093E-2</v>
      </c>
      <c r="N71" s="707">
        <v>4</v>
      </c>
      <c r="O71" s="708">
        <f t="shared" si="26"/>
        <v>1.4973982705049975E-2</v>
      </c>
      <c r="P71" s="707">
        <v>3</v>
      </c>
      <c r="Q71" s="708">
        <f t="shared" si="27"/>
        <v>1.1312643764847845E-2</v>
      </c>
      <c r="R71" s="707">
        <v>7</v>
      </c>
      <c r="S71" s="708">
        <f t="shared" si="28"/>
        <v>2.6835345984282152E-2</v>
      </c>
      <c r="T71" s="707">
        <v>3</v>
      </c>
      <c r="U71" s="708">
        <f t="shared" si="29"/>
        <v>1.4222053664549161E-2</v>
      </c>
    </row>
    <row r="72" spans="1:21" ht="20.100000000000001" customHeight="1">
      <c r="A72" s="692" t="s">
        <v>1094</v>
      </c>
      <c r="B72" s="707">
        <v>20</v>
      </c>
      <c r="C72" s="708">
        <f t="shared" si="20"/>
        <v>7.7519379844961239E-2</v>
      </c>
      <c r="D72" s="707">
        <v>25</v>
      </c>
      <c r="E72" s="708">
        <f t="shared" si="21"/>
        <v>0.10133765707336846</v>
      </c>
      <c r="F72" s="707">
        <v>17</v>
      </c>
      <c r="G72" s="708">
        <f t="shared" si="22"/>
        <v>6.724151570287161E-2</v>
      </c>
      <c r="H72" s="707">
        <v>4</v>
      </c>
      <c r="I72" s="708">
        <f t="shared" si="23"/>
        <v>1.5929274023336389E-2</v>
      </c>
      <c r="J72" s="707">
        <v>6</v>
      </c>
      <c r="K72" s="708">
        <f t="shared" si="24"/>
        <v>2.4365482233502538E-2</v>
      </c>
      <c r="L72" s="707">
        <v>4</v>
      </c>
      <c r="M72" s="708">
        <f t="shared" si="25"/>
        <v>1.506364389545831E-2</v>
      </c>
      <c r="N72" s="707">
        <v>6</v>
      </c>
      <c r="O72" s="708">
        <f t="shared" si="26"/>
        <v>2.2460974057574964E-2</v>
      </c>
      <c r="P72" s="707">
        <v>4</v>
      </c>
      <c r="Q72" s="708">
        <f t="shared" si="27"/>
        <v>1.5083525019797126E-2</v>
      </c>
      <c r="R72" s="707">
        <v>1</v>
      </c>
      <c r="S72" s="708">
        <f t="shared" si="28"/>
        <v>3.8336208548974504E-3</v>
      </c>
      <c r="T72" s="707">
        <v>2</v>
      </c>
      <c r="U72" s="708">
        <f t="shared" si="29"/>
        <v>9.4813691096994404E-3</v>
      </c>
    </row>
    <row r="73" spans="1:21" ht="20.100000000000001" customHeight="1">
      <c r="A73" s="692" t="s">
        <v>783</v>
      </c>
      <c r="B73" s="707">
        <v>2</v>
      </c>
      <c r="C73" s="708">
        <f t="shared" si="20"/>
        <v>7.7519379844961248E-3</v>
      </c>
      <c r="D73" s="707">
        <v>0</v>
      </c>
      <c r="E73" s="708">
        <f t="shared" si="21"/>
        <v>0</v>
      </c>
      <c r="F73" s="707">
        <v>1</v>
      </c>
      <c r="G73" s="708">
        <f t="shared" si="22"/>
        <v>3.9553832766395063E-3</v>
      </c>
      <c r="H73" s="707">
        <v>2</v>
      </c>
      <c r="I73" s="708">
        <f t="shared" si="23"/>
        <v>7.9646370116681943E-3</v>
      </c>
      <c r="J73" s="707">
        <v>2</v>
      </c>
      <c r="K73" s="708">
        <f t="shared" si="24"/>
        <v>8.1218274111675131E-3</v>
      </c>
      <c r="L73" s="707">
        <v>1</v>
      </c>
      <c r="M73" s="708">
        <f t="shared" si="25"/>
        <v>3.7659109738645774E-3</v>
      </c>
      <c r="N73" s="707">
        <v>2</v>
      </c>
      <c r="O73" s="708">
        <f t="shared" si="26"/>
        <v>7.4869913525249876E-3</v>
      </c>
      <c r="P73" s="707">
        <v>2</v>
      </c>
      <c r="Q73" s="708">
        <f t="shared" si="27"/>
        <v>7.5417625098985631E-3</v>
      </c>
      <c r="R73" s="707">
        <v>2</v>
      </c>
      <c r="S73" s="708">
        <f t="shared" si="28"/>
        <v>7.6672417097949008E-3</v>
      </c>
      <c r="T73" s="707">
        <v>2</v>
      </c>
      <c r="U73" s="708">
        <f t="shared" si="29"/>
        <v>9.4813691096994404E-3</v>
      </c>
    </row>
    <row r="74" spans="1:21" ht="20.100000000000001" customHeight="1">
      <c r="A74" s="692" t="s">
        <v>1095</v>
      </c>
      <c r="B74" s="707">
        <v>0</v>
      </c>
      <c r="C74" s="708">
        <f t="shared" si="20"/>
        <v>0</v>
      </c>
      <c r="D74" s="707">
        <v>3</v>
      </c>
      <c r="E74" s="708">
        <f t="shared" si="21"/>
        <v>1.2160518848804217E-2</v>
      </c>
      <c r="F74" s="707">
        <v>1</v>
      </c>
      <c r="G74" s="708">
        <f t="shared" si="22"/>
        <v>3.9553832766395063E-3</v>
      </c>
      <c r="H74" s="707">
        <v>3</v>
      </c>
      <c r="I74" s="708">
        <f t="shared" si="23"/>
        <v>1.194695551750229E-2</v>
      </c>
      <c r="J74" s="707">
        <v>1</v>
      </c>
      <c r="K74" s="708">
        <f t="shared" si="24"/>
        <v>4.0609137055837565E-3</v>
      </c>
      <c r="L74" s="707">
        <v>1</v>
      </c>
      <c r="M74" s="708">
        <f t="shared" si="25"/>
        <v>3.7659109738645774E-3</v>
      </c>
      <c r="N74" s="707">
        <v>0</v>
      </c>
      <c r="O74" s="708">
        <f t="shared" si="26"/>
        <v>0</v>
      </c>
      <c r="P74" s="707">
        <v>2</v>
      </c>
      <c r="Q74" s="708">
        <f t="shared" si="27"/>
        <v>7.5417625098985631E-3</v>
      </c>
      <c r="R74" s="707">
        <v>1</v>
      </c>
      <c r="S74" s="708">
        <f t="shared" si="28"/>
        <v>3.8336208548974504E-3</v>
      </c>
      <c r="T74" s="707">
        <v>2</v>
      </c>
      <c r="U74" s="708">
        <f t="shared" si="29"/>
        <v>9.4813691096994404E-3</v>
      </c>
    </row>
    <row r="75" spans="1:21" ht="20.100000000000001" customHeight="1">
      <c r="A75" s="692" t="s">
        <v>1096</v>
      </c>
      <c r="B75" s="707">
        <v>1</v>
      </c>
      <c r="C75" s="708">
        <f t="shared" si="20"/>
        <v>3.8759689922480624E-3</v>
      </c>
      <c r="D75" s="707">
        <v>2</v>
      </c>
      <c r="E75" s="708">
        <f t="shared" si="21"/>
        <v>8.1070125658694783E-3</v>
      </c>
      <c r="F75" s="707">
        <v>1</v>
      </c>
      <c r="G75" s="708">
        <f t="shared" si="22"/>
        <v>3.9553832766395063E-3</v>
      </c>
      <c r="H75" s="707">
        <v>1</v>
      </c>
      <c r="I75" s="708">
        <f t="shared" si="23"/>
        <v>3.9823185058340971E-3</v>
      </c>
      <c r="J75" s="707">
        <v>0</v>
      </c>
      <c r="K75" s="708">
        <f t="shared" si="24"/>
        <v>0</v>
      </c>
      <c r="L75" s="707">
        <v>1</v>
      </c>
      <c r="M75" s="708">
        <f t="shared" si="25"/>
        <v>3.7659109738645774E-3</v>
      </c>
      <c r="N75" s="707">
        <v>3</v>
      </c>
      <c r="O75" s="708">
        <f t="shared" si="26"/>
        <v>1.1230487028787482E-2</v>
      </c>
      <c r="P75" s="707">
        <v>0</v>
      </c>
      <c r="Q75" s="708">
        <f t="shared" si="27"/>
        <v>0</v>
      </c>
      <c r="R75" s="707">
        <v>2</v>
      </c>
      <c r="S75" s="708">
        <f t="shared" si="28"/>
        <v>7.6672417097949008E-3</v>
      </c>
      <c r="T75" s="707">
        <v>2</v>
      </c>
      <c r="U75" s="708">
        <f t="shared" si="29"/>
        <v>9.4813691096994404E-3</v>
      </c>
    </row>
    <row r="76" spans="1:21" ht="20.100000000000001" customHeight="1">
      <c r="A76" s="692" t="s">
        <v>795</v>
      </c>
      <c r="B76" s="707" t="s">
        <v>1100</v>
      </c>
      <c r="C76" s="708" t="str">
        <f t="shared" si="20"/>
        <v>-</v>
      </c>
      <c r="D76" s="707" t="s">
        <v>1100</v>
      </c>
      <c r="E76" s="708" t="str">
        <f t="shared" si="21"/>
        <v>-</v>
      </c>
      <c r="F76" s="707" t="s">
        <v>1100</v>
      </c>
      <c r="G76" s="708" t="str">
        <f t="shared" si="22"/>
        <v>-</v>
      </c>
      <c r="H76" s="707" t="s">
        <v>1100</v>
      </c>
      <c r="I76" s="708" t="str">
        <f t="shared" si="23"/>
        <v>-</v>
      </c>
      <c r="J76" s="707">
        <v>1</v>
      </c>
      <c r="K76" s="708">
        <f t="shared" si="24"/>
        <v>4.0609137055837565E-3</v>
      </c>
      <c r="L76" s="707">
        <v>0</v>
      </c>
      <c r="M76" s="708">
        <f t="shared" si="25"/>
        <v>0</v>
      </c>
      <c r="N76" s="707">
        <v>0</v>
      </c>
      <c r="O76" s="708">
        <f t="shared" si="26"/>
        <v>0</v>
      </c>
      <c r="P76" s="707">
        <v>3</v>
      </c>
      <c r="Q76" s="708">
        <f t="shared" si="27"/>
        <v>1.1312643764847845E-2</v>
      </c>
      <c r="R76" s="707">
        <v>1</v>
      </c>
      <c r="S76" s="708">
        <f t="shared" si="28"/>
        <v>3.8336208548974504E-3</v>
      </c>
      <c r="T76" s="707">
        <v>2</v>
      </c>
      <c r="U76" s="708">
        <f t="shared" si="29"/>
        <v>9.4813691096994404E-3</v>
      </c>
    </row>
    <row r="77" spans="1:21" ht="20.100000000000001" customHeight="1">
      <c r="A77" s="692" t="s">
        <v>870</v>
      </c>
      <c r="B77" s="707">
        <v>188</v>
      </c>
      <c r="C77" s="708">
        <f t="shared" si="20"/>
        <v>0.72868217054263573</v>
      </c>
      <c r="D77" s="707">
        <v>186</v>
      </c>
      <c r="E77" s="708">
        <f t="shared" si="21"/>
        <v>0.75395216862586134</v>
      </c>
      <c r="F77" s="707">
        <v>189</v>
      </c>
      <c r="G77" s="708">
        <f t="shared" si="22"/>
        <v>0.74756743928486669</v>
      </c>
      <c r="H77" s="707">
        <v>169</v>
      </c>
      <c r="I77" s="708">
        <f t="shared" si="23"/>
        <v>0.67301182748596233</v>
      </c>
      <c r="J77" s="707">
        <v>182</v>
      </c>
      <c r="K77" s="708">
        <f t="shared" si="24"/>
        <v>0.73908629441624363</v>
      </c>
      <c r="L77" s="707">
        <v>187</v>
      </c>
      <c r="M77" s="708">
        <f t="shared" si="25"/>
        <v>0.70422535211267612</v>
      </c>
      <c r="N77" s="707">
        <v>171</v>
      </c>
      <c r="O77" s="708">
        <f t="shared" si="26"/>
        <v>0.64013776064088646</v>
      </c>
      <c r="P77" s="707">
        <v>170</v>
      </c>
      <c r="Q77" s="708">
        <f t="shared" si="27"/>
        <v>0.64104981334137789</v>
      </c>
      <c r="R77" s="707">
        <v>69</v>
      </c>
      <c r="S77" s="708">
        <f t="shared" si="28"/>
        <v>0.26451983898792408</v>
      </c>
      <c r="T77" s="707">
        <v>1</v>
      </c>
      <c r="U77" s="708">
        <f t="shared" si="29"/>
        <v>4.7406845548497202E-3</v>
      </c>
    </row>
    <row r="78" spans="1:21" ht="20.100000000000001" customHeight="1">
      <c r="A78" s="692" t="s">
        <v>1097</v>
      </c>
      <c r="B78" s="707">
        <v>0</v>
      </c>
      <c r="C78" s="708">
        <f t="shared" si="20"/>
        <v>0</v>
      </c>
      <c r="D78" s="707">
        <v>1</v>
      </c>
      <c r="E78" s="708">
        <f t="shared" si="21"/>
        <v>4.0535062829347391E-3</v>
      </c>
      <c r="F78" s="707">
        <v>0</v>
      </c>
      <c r="G78" s="708">
        <f t="shared" si="22"/>
        <v>0</v>
      </c>
      <c r="H78" s="707">
        <v>0</v>
      </c>
      <c r="I78" s="708">
        <f t="shared" si="23"/>
        <v>0</v>
      </c>
      <c r="J78" s="707">
        <v>0</v>
      </c>
      <c r="K78" s="708">
        <f t="shared" si="24"/>
        <v>0</v>
      </c>
      <c r="L78" s="707">
        <v>0</v>
      </c>
      <c r="M78" s="708">
        <f t="shared" si="25"/>
        <v>0</v>
      </c>
      <c r="N78" s="707">
        <v>0</v>
      </c>
      <c r="O78" s="708">
        <f t="shared" si="26"/>
        <v>0</v>
      </c>
      <c r="P78" s="707">
        <v>0</v>
      </c>
      <c r="Q78" s="708">
        <f t="shared" si="27"/>
        <v>0</v>
      </c>
      <c r="R78" s="707">
        <v>0</v>
      </c>
      <c r="S78" s="708">
        <f t="shared" si="28"/>
        <v>0</v>
      </c>
      <c r="T78" s="707">
        <v>1</v>
      </c>
      <c r="U78" s="708">
        <f t="shared" si="29"/>
        <v>4.7406845548497202E-3</v>
      </c>
    </row>
    <row r="79" spans="1:21" ht="20.100000000000001" customHeight="1">
      <c r="A79" s="692" t="s">
        <v>786</v>
      </c>
      <c r="B79" s="707">
        <v>2</v>
      </c>
      <c r="C79" s="708">
        <f t="shared" si="20"/>
        <v>7.7519379844961248E-3</v>
      </c>
      <c r="D79" s="707">
        <v>3</v>
      </c>
      <c r="E79" s="708">
        <f t="shared" si="21"/>
        <v>1.2160518848804217E-2</v>
      </c>
      <c r="F79" s="707">
        <v>0</v>
      </c>
      <c r="G79" s="708">
        <f t="shared" si="22"/>
        <v>0</v>
      </c>
      <c r="H79" s="707">
        <v>5</v>
      </c>
      <c r="I79" s="708">
        <f t="shared" si="23"/>
        <v>1.9911592529170484E-2</v>
      </c>
      <c r="J79" s="707">
        <v>0</v>
      </c>
      <c r="K79" s="708">
        <f t="shared" si="24"/>
        <v>0</v>
      </c>
      <c r="L79" s="707">
        <v>6</v>
      </c>
      <c r="M79" s="708">
        <f t="shared" si="25"/>
        <v>2.2595465843187466E-2</v>
      </c>
      <c r="N79" s="707">
        <v>1</v>
      </c>
      <c r="O79" s="708">
        <f t="shared" si="26"/>
        <v>3.7434956762624938E-3</v>
      </c>
      <c r="P79" s="707">
        <v>5</v>
      </c>
      <c r="Q79" s="708">
        <f t="shared" si="27"/>
        <v>1.885440627474641E-2</v>
      </c>
      <c r="R79" s="707">
        <v>7</v>
      </c>
      <c r="S79" s="708">
        <f t="shared" si="28"/>
        <v>2.6835345984282152E-2</v>
      </c>
      <c r="T79" s="707">
        <v>1</v>
      </c>
      <c r="U79" s="708">
        <f t="shared" si="29"/>
        <v>4.7406845548497202E-3</v>
      </c>
    </row>
    <row r="80" spans="1:21" ht="19.5" customHeight="1">
      <c r="A80" s="692" t="s">
        <v>1098</v>
      </c>
      <c r="B80" s="707">
        <v>3</v>
      </c>
      <c r="C80" s="708">
        <f t="shared" si="20"/>
        <v>1.1627906976744186E-2</v>
      </c>
      <c r="D80" s="707">
        <v>3</v>
      </c>
      <c r="E80" s="708">
        <f t="shared" si="21"/>
        <v>1.2160518848804217E-2</v>
      </c>
      <c r="F80" s="707">
        <v>4</v>
      </c>
      <c r="G80" s="708">
        <f t="shared" si="22"/>
        <v>1.5821533106558025E-2</v>
      </c>
      <c r="H80" s="707">
        <v>2</v>
      </c>
      <c r="I80" s="708">
        <f t="shared" si="23"/>
        <v>7.9646370116681943E-3</v>
      </c>
      <c r="J80" s="707">
        <v>4</v>
      </c>
      <c r="K80" s="708">
        <f t="shared" si="24"/>
        <v>1.6243654822335026E-2</v>
      </c>
      <c r="L80" s="707">
        <v>0</v>
      </c>
      <c r="M80" s="708">
        <f t="shared" si="25"/>
        <v>0</v>
      </c>
      <c r="N80" s="707">
        <v>2</v>
      </c>
      <c r="O80" s="708">
        <f t="shared" si="26"/>
        <v>7.4869913525249876E-3</v>
      </c>
      <c r="P80" s="707">
        <v>1</v>
      </c>
      <c r="Q80" s="708">
        <f t="shared" si="27"/>
        <v>3.7708812549492815E-3</v>
      </c>
      <c r="R80" s="707">
        <v>1</v>
      </c>
      <c r="S80" s="708">
        <f t="shared" si="28"/>
        <v>3.8336208548974504E-3</v>
      </c>
      <c r="T80" s="707">
        <v>1</v>
      </c>
      <c r="U80" s="708">
        <f t="shared" si="29"/>
        <v>4.7406845548497202E-3</v>
      </c>
    </row>
    <row r="81" spans="1:22" ht="19.5" customHeight="1">
      <c r="A81" s="692" t="s">
        <v>1099</v>
      </c>
      <c r="B81" s="707">
        <v>0</v>
      </c>
      <c r="C81" s="708">
        <f t="shared" si="20"/>
        <v>0</v>
      </c>
      <c r="D81" s="707">
        <v>0</v>
      </c>
      <c r="E81" s="708">
        <f t="shared" si="21"/>
        <v>0</v>
      </c>
      <c r="F81" s="707">
        <v>0</v>
      </c>
      <c r="G81" s="708">
        <f t="shared" si="22"/>
        <v>0</v>
      </c>
      <c r="H81" s="707">
        <v>1</v>
      </c>
      <c r="I81" s="708">
        <f t="shared" si="23"/>
        <v>3.9823185058340971E-3</v>
      </c>
      <c r="J81" s="707">
        <v>1</v>
      </c>
      <c r="K81" s="708">
        <f t="shared" si="24"/>
        <v>4.0609137055837565E-3</v>
      </c>
      <c r="L81" s="707">
        <v>1</v>
      </c>
      <c r="M81" s="708">
        <f t="shared" si="25"/>
        <v>3.7659109738645774E-3</v>
      </c>
      <c r="N81" s="707">
        <v>2</v>
      </c>
      <c r="O81" s="708">
        <f t="shared" si="26"/>
        <v>7.4869913525249876E-3</v>
      </c>
      <c r="P81" s="707">
        <v>2</v>
      </c>
      <c r="Q81" s="708">
        <f t="shared" si="27"/>
        <v>7.5417625098985631E-3</v>
      </c>
      <c r="R81" s="707">
        <v>1</v>
      </c>
      <c r="S81" s="708">
        <f t="shared" si="28"/>
        <v>3.8336208548974504E-3</v>
      </c>
      <c r="T81" s="707">
        <v>1</v>
      </c>
      <c r="U81" s="708">
        <f t="shared" si="29"/>
        <v>4.7406845548497202E-3</v>
      </c>
    </row>
    <row r="82" spans="1:22" ht="19.5" customHeight="1">
      <c r="A82" s="692" t="s">
        <v>790</v>
      </c>
      <c r="B82" s="707">
        <v>1</v>
      </c>
      <c r="C82" s="708">
        <f t="shared" si="20"/>
        <v>3.8759689922480624E-3</v>
      </c>
      <c r="D82" s="707">
        <v>0</v>
      </c>
      <c r="E82" s="708">
        <f t="shared" si="21"/>
        <v>0</v>
      </c>
      <c r="F82" s="707">
        <v>0</v>
      </c>
      <c r="G82" s="708">
        <f t="shared" si="22"/>
        <v>0</v>
      </c>
      <c r="H82" s="707">
        <v>3</v>
      </c>
      <c r="I82" s="708">
        <f t="shared" si="23"/>
        <v>1.194695551750229E-2</v>
      </c>
      <c r="J82" s="707">
        <v>2</v>
      </c>
      <c r="K82" s="708">
        <f t="shared" si="24"/>
        <v>8.1218274111675131E-3</v>
      </c>
      <c r="L82" s="707">
        <v>0</v>
      </c>
      <c r="M82" s="708">
        <f t="shared" si="25"/>
        <v>0</v>
      </c>
      <c r="N82" s="707">
        <v>5</v>
      </c>
      <c r="O82" s="708">
        <f t="shared" si="26"/>
        <v>1.871747838131247E-2</v>
      </c>
      <c r="P82" s="707">
        <v>0</v>
      </c>
      <c r="Q82" s="708">
        <f t="shared" si="27"/>
        <v>0</v>
      </c>
      <c r="R82" s="707">
        <v>0</v>
      </c>
      <c r="S82" s="708">
        <f t="shared" si="28"/>
        <v>0</v>
      </c>
      <c r="T82" s="707">
        <v>1</v>
      </c>
      <c r="U82" s="708">
        <f t="shared" si="29"/>
        <v>4.7406845548497202E-3</v>
      </c>
    </row>
    <row r="83" spans="1:22" ht="20.100000000000001" customHeight="1">
      <c r="A83" s="704" t="s">
        <v>971</v>
      </c>
      <c r="B83" s="710">
        <f>B5-SUM(B6:B82)</f>
        <v>444</v>
      </c>
      <c r="C83" s="711">
        <f t="shared" ref="C83:E83" si="30">IFERROR(B83/B$5*100,"-")</f>
        <v>1.7209302325581395</v>
      </c>
      <c r="D83" s="710">
        <f>D5-SUM(D6:D82)</f>
        <v>428</v>
      </c>
      <c r="E83" s="711">
        <f t="shared" si="30"/>
        <v>1.7349006890960681</v>
      </c>
      <c r="F83" s="710">
        <f>F5-SUM(F6:F82)</f>
        <v>311</v>
      </c>
      <c r="G83" s="711">
        <f t="shared" ref="G83" si="31">IFERROR(F83/F$5*100,"-")</f>
        <v>1.2301241990348866</v>
      </c>
      <c r="H83" s="710">
        <f>H5-SUM(H6:H82)</f>
        <v>323</v>
      </c>
      <c r="I83" s="711">
        <f t="shared" ref="I83" si="32">IFERROR(H83/H$5*100,"-")</f>
        <v>1.2862888773844132</v>
      </c>
      <c r="J83" s="710">
        <f>J5-SUM(J6:J82)</f>
        <v>264</v>
      </c>
      <c r="K83" s="711">
        <f t="shared" ref="K83" si="33">IFERROR(J83/J$5*100,"-")</f>
        <v>1.0720812182741117</v>
      </c>
      <c r="L83" s="710">
        <f>L5-SUM(L6:L82)</f>
        <v>280</v>
      </c>
      <c r="M83" s="711">
        <f t="shared" ref="M83" si="34">IFERROR(L83/L$5*100,"-")</f>
        <v>1.0544550726820818</v>
      </c>
      <c r="N83" s="710">
        <f>N5-SUM(N6:N82)</f>
        <v>316</v>
      </c>
      <c r="O83" s="711">
        <f t="shared" ref="O83" si="35">IFERROR(N83/N$5*100,"-")</f>
        <v>1.182944633698948</v>
      </c>
      <c r="P83" s="710">
        <f>P5-SUM(P6:P82)</f>
        <v>323</v>
      </c>
      <c r="Q83" s="711">
        <f t="shared" ref="Q83" si="36">IFERROR(P83/P$5*100,"-")</f>
        <v>1.2179946453486179</v>
      </c>
      <c r="R83" s="710">
        <f>R5-SUM(R6:R82)</f>
        <v>313</v>
      </c>
      <c r="S83" s="711">
        <f t="shared" ref="S83" si="37">IFERROR(R83/R$5*100,"-")</f>
        <v>1.199923327582902</v>
      </c>
      <c r="T83" s="710">
        <f>T5-SUM(T6:T82)</f>
        <v>208</v>
      </c>
      <c r="U83" s="711">
        <f t="shared" ref="U83" si="38">IFERROR(T83/T$5*100,"-")</f>
        <v>0.98606238740874175</v>
      </c>
      <c r="V83" s="23"/>
    </row>
    <row r="84" spans="1:22" s="697" customFormat="1" ht="14.25">
      <c r="A84" s="694" t="s">
        <v>967</v>
      </c>
      <c r="B84" s="695"/>
      <c r="C84" s="696"/>
      <c r="D84" s="695"/>
      <c r="E84" s="696"/>
      <c r="F84" s="695"/>
      <c r="G84" s="696"/>
      <c r="H84" s="695"/>
      <c r="I84" s="696"/>
      <c r="J84" s="695"/>
      <c r="K84" s="696"/>
      <c r="L84" s="695"/>
      <c r="N84" s="695"/>
      <c r="P84" s="695"/>
      <c r="R84" s="695"/>
      <c r="S84" s="698"/>
      <c r="T84" s="695"/>
    </row>
    <row r="85" spans="1:22" ht="30" customHeight="1">
      <c r="A85" s="1055" t="s">
        <v>1056</v>
      </c>
      <c r="B85" s="1055"/>
      <c r="C85" s="1055"/>
      <c r="D85" s="1055"/>
      <c r="E85" s="1055"/>
      <c r="F85" s="1055"/>
      <c r="G85" s="1055"/>
      <c r="H85" s="1055"/>
      <c r="I85" s="1055"/>
      <c r="J85" s="1055"/>
      <c r="K85" s="1055"/>
    </row>
  </sheetData>
  <sortState ref="A6:U82">
    <sortCondition descending="1" ref="T6:T82"/>
  </sortState>
  <mergeCells count="14">
    <mergeCell ref="P3:Q3"/>
    <mergeCell ref="R3:S3"/>
    <mergeCell ref="T3:U3"/>
    <mergeCell ref="A85:K85"/>
    <mergeCell ref="A1:U1"/>
    <mergeCell ref="B2:U2"/>
    <mergeCell ref="A3:A4"/>
    <mergeCell ref="B3:C3"/>
    <mergeCell ref="D3:E3"/>
    <mergeCell ref="F3:G3"/>
    <mergeCell ref="H3:I3"/>
    <mergeCell ref="J3:K3"/>
    <mergeCell ref="L3:M3"/>
    <mergeCell ref="N3:O3"/>
  </mergeCells>
  <phoneticPr fontId="16" type="noConversion"/>
  <conditionalFormatting sqref="A86:A1048576 A1:A84">
    <cfRule type="duplicateValues" dxfId="1" priority="2"/>
  </conditionalFormatting>
  <conditionalFormatting sqref="A85">
    <cfRule type="duplicateValues" dxfId="0" priority="1"/>
  </conditionalFormatting>
  <printOptions horizontalCentered="1" verticalCentered="1"/>
  <pageMargins left="0.39370078740157483" right="0.39370078740157483" top="0.74803149606299213" bottom="0.74803149606299213" header="0.31496062992125984" footer="0.31496062992125984"/>
  <pageSetup paperSize="11" scale="26" orientation="landscape" r:id="rId1"/>
  <headerFooter differentOddEven="1" scaleWithDoc="0">
    <oddHeader>&amp;L&amp;"Times New Roman,標準"&amp;8 107&amp;"標楷體,標準"年犯罪狀況及其分析</oddHeader>
    <evenHeader>&amp;R&amp;"標楷體,標準"&amp;8第二篇　犯罪之處理</even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P25"/>
  <sheetViews>
    <sheetView showGridLines="0" zoomScaleNormal="100" workbookViewId="0">
      <selection activeCell="A25" sqref="A25:G25"/>
    </sheetView>
  </sheetViews>
  <sheetFormatPr defaultColWidth="9" defaultRowHeight="15.75"/>
  <cols>
    <col min="1" max="1" width="23.625" style="3" customWidth="1"/>
    <col min="2" max="16" width="9.5" style="3" customWidth="1"/>
    <col min="17" max="16384" width="9" style="3"/>
  </cols>
  <sheetData>
    <row r="1" spans="1:16" s="10" customFormat="1" ht="20.25">
      <c r="A1" s="884" t="s">
        <v>1007</v>
      </c>
      <c r="B1" s="884"/>
      <c r="C1" s="884"/>
      <c r="D1" s="884"/>
      <c r="E1" s="884"/>
      <c r="F1" s="884"/>
      <c r="G1" s="884"/>
      <c r="H1" s="884"/>
      <c r="I1" s="884"/>
      <c r="J1" s="884"/>
      <c r="K1" s="884"/>
      <c r="L1" s="884"/>
      <c r="M1" s="884"/>
      <c r="N1" s="884"/>
      <c r="O1" s="884"/>
      <c r="P1" s="884"/>
    </row>
    <row r="2" spans="1:16" s="32" customFormat="1">
      <c r="I2" s="895"/>
      <c r="J2" s="895"/>
      <c r="L2" s="895"/>
      <c r="M2" s="895"/>
      <c r="O2" s="895" t="s">
        <v>20</v>
      </c>
      <c r="P2" s="895"/>
    </row>
    <row r="3" spans="1:16" s="10" customFormat="1" ht="21" customHeight="1">
      <c r="A3" s="896"/>
      <c r="B3" s="885" t="s">
        <v>519</v>
      </c>
      <c r="C3" s="885"/>
      <c r="D3" s="885"/>
      <c r="E3" s="885" t="s">
        <v>235</v>
      </c>
      <c r="F3" s="885"/>
      <c r="G3" s="885"/>
      <c r="H3" s="885" t="s">
        <v>236</v>
      </c>
      <c r="I3" s="885"/>
      <c r="J3" s="885"/>
      <c r="K3" s="885" t="s">
        <v>237</v>
      </c>
      <c r="L3" s="885"/>
      <c r="M3" s="885"/>
      <c r="N3" s="885" t="s">
        <v>1091</v>
      </c>
      <c r="O3" s="885"/>
      <c r="P3" s="885"/>
    </row>
    <row r="4" spans="1:16" s="10" customFormat="1" ht="21" customHeight="1">
      <c r="A4" s="897"/>
      <c r="B4" s="488" t="s">
        <v>517</v>
      </c>
      <c r="C4" s="491" t="s">
        <v>522</v>
      </c>
      <c r="D4" s="24" t="s">
        <v>13</v>
      </c>
      <c r="E4" s="488" t="s">
        <v>517</v>
      </c>
      <c r="F4" s="491" t="s">
        <v>522</v>
      </c>
      <c r="G4" s="24" t="s">
        <v>13</v>
      </c>
      <c r="H4" s="488" t="s">
        <v>523</v>
      </c>
      <c r="I4" s="491" t="s">
        <v>524</v>
      </c>
      <c r="J4" s="24" t="s">
        <v>13</v>
      </c>
      <c r="K4" s="488" t="s">
        <v>525</v>
      </c>
      <c r="L4" s="491" t="s">
        <v>522</v>
      </c>
      <c r="M4" s="24" t="s">
        <v>13</v>
      </c>
      <c r="N4" s="488" t="s">
        <v>517</v>
      </c>
      <c r="O4" s="491" t="s">
        <v>526</v>
      </c>
      <c r="P4" s="24" t="s">
        <v>13</v>
      </c>
    </row>
    <row r="5" spans="1:16" s="10" customFormat="1" ht="21" customHeight="1">
      <c r="A5" s="11" t="s">
        <v>21</v>
      </c>
      <c r="B5" s="6">
        <f>SUM(B6:B24)</f>
        <v>482428</v>
      </c>
      <c r="C5" s="6">
        <f>SUM(C6:C24)</f>
        <v>1097</v>
      </c>
      <c r="D5" s="758">
        <f>IFERROR(C5/$B5*100,"-")</f>
        <v>0.22739144494100674</v>
      </c>
      <c r="E5" s="6">
        <f>SUM(E6:E24)</f>
        <v>486772</v>
      </c>
      <c r="F5" s="6">
        <f>SUM(F6:F24)</f>
        <v>639</v>
      </c>
      <c r="G5" s="758">
        <f>IFERROR(F5/E5*100,"-")</f>
        <v>0.13127295735991387</v>
      </c>
      <c r="H5" s="6">
        <f>SUM(H6:H24)</f>
        <v>470896</v>
      </c>
      <c r="I5" s="6">
        <f>SUM(I6:I24)</f>
        <v>738</v>
      </c>
      <c r="J5" s="758">
        <f>IFERROR(I5/H5*100,"-")</f>
        <v>0.15672250348272229</v>
      </c>
      <c r="K5" s="6">
        <f>SUM(K6:K24)</f>
        <v>499607</v>
      </c>
      <c r="L5" s="6">
        <f>SUM(L6:L24)</f>
        <v>593</v>
      </c>
      <c r="M5" s="758">
        <f>IFERROR(L5/$K5*100,"-")</f>
        <v>0.11869329292824159</v>
      </c>
      <c r="N5" s="6">
        <f>SUM(N6:N24)</f>
        <v>533569</v>
      </c>
      <c r="O5" s="6">
        <f>SUM(O6:O24)</f>
        <v>641</v>
      </c>
      <c r="P5" s="758">
        <f>IFERROR(O5/$N5*100,"-")</f>
        <v>0.12013441560510449</v>
      </c>
    </row>
    <row r="6" spans="1:16" s="10" customFormat="1" ht="21" customHeight="1">
      <c r="A6" s="11" t="s">
        <v>329</v>
      </c>
      <c r="B6" s="6">
        <v>63185</v>
      </c>
      <c r="C6" s="6">
        <v>228</v>
      </c>
      <c r="D6" s="34">
        <f t="shared" ref="D6:D24" si="0">IFERROR(C6/$B6*100,"-")</f>
        <v>0.36084513729524414</v>
      </c>
      <c r="E6" s="6">
        <v>71519</v>
      </c>
      <c r="F6" s="6">
        <v>166</v>
      </c>
      <c r="G6" s="34">
        <f>IFERROR(F6/E6*100,"-")</f>
        <v>0.23210615360953032</v>
      </c>
      <c r="H6" s="6">
        <v>71071</v>
      </c>
      <c r="I6" s="6">
        <v>177</v>
      </c>
      <c r="J6" s="34">
        <f>IFERROR(I6/H6*100,"-")</f>
        <v>0.24904672791996735</v>
      </c>
      <c r="K6" s="6">
        <v>87959</v>
      </c>
      <c r="L6" s="6">
        <v>160</v>
      </c>
      <c r="M6" s="34">
        <f>IFERROR(L6/$K6*100,"-")</f>
        <v>0.18190293204788593</v>
      </c>
      <c r="N6" s="492">
        <v>124899</v>
      </c>
      <c r="O6" s="492">
        <v>218</v>
      </c>
      <c r="P6" s="34">
        <f>IFERROR(O6/$N6*100,"-")</f>
        <v>0.17454102915155445</v>
      </c>
    </row>
    <row r="7" spans="1:16" s="10" customFormat="1" ht="21" customHeight="1">
      <c r="A7" s="11" t="s">
        <v>399</v>
      </c>
      <c r="B7" s="6">
        <v>5880</v>
      </c>
      <c r="C7" s="6">
        <v>29</v>
      </c>
      <c r="D7" s="34">
        <f t="shared" si="0"/>
        <v>0.49319727891156456</v>
      </c>
      <c r="E7" s="6">
        <v>5621</v>
      </c>
      <c r="F7" s="6">
        <v>10</v>
      </c>
      <c r="G7" s="34">
        <f t="shared" ref="G7:G23" si="1">IFERROR(F7/E7*100,"-")</f>
        <v>0.17790428749332859</v>
      </c>
      <c r="H7" s="6">
        <v>5700</v>
      </c>
      <c r="I7" s="6">
        <v>14</v>
      </c>
      <c r="J7" s="34">
        <f t="shared" ref="J7:J23" si="2">IFERROR(I7/H7*100,"-")</f>
        <v>0.24561403508771931</v>
      </c>
      <c r="K7" s="6">
        <v>5704</v>
      </c>
      <c r="L7" s="6">
        <v>11</v>
      </c>
      <c r="M7" s="34">
        <f t="shared" ref="M7:M23" si="3">IFERROR(L7/$K7*100,"-")</f>
        <v>0.19284712482468441</v>
      </c>
      <c r="N7" s="492">
        <v>5568</v>
      </c>
      <c r="O7" s="492">
        <v>69</v>
      </c>
      <c r="P7" s="34">
        <f t="shared" ref="P7:P23" si="4">IFERROR(O7/$N7*100,"-")</f>
        <v>1.2392241379310345</v>
      </c>
    </row>
    <row r="8" spans="1:16" s="10" customFormat="1" ht="21" customHeight="1">
      <c r="A8" s="11" t="s">
        <v>340</v>
      </c>
      <c r="B8" s="6">
        <v>95705</v>
      </c>
      <c r="C8" s="6">
        <v>201</v>
      </c>
      <c r="D8" s="34">
        <f t="shared" si="0"/>
        <v>0.21002037511101823</v>
      </c>
      <c r="E8" s="6">
        <v>92943</v>
      </c>
      <c r="F8" s="6">
        <v>116</v>
      </c>
      <c r="G8" s="34">
        <f t="shared" si="1"/>
        <v>0.12480767782404269</v>
      </c>
      <c r="H8" s="6">
        <v>78692</v>
      </c>
      <c r="I8" s="6">
        <v>117</v>
      </c>
      <c r="J8" s="34">
        <f t="shared" si="2"/>
        <v>0.14868093325878107</v>
      </c>
      <c r="K8" s="6">
        <v>78415</v>
      </c>
      <c r="L8" s="6">
        <v>84</v>
      </c>
      <c r="M8" s="34">
        <f t="shared" si="3"/>
        <v>0.10712236179302428</v>
      </c>
      <c r="N8" s="492">
        <v>86905</v>
      </c>
      <c r="O8" s="492">
        <v>61</v>
      </c>
      <c r="P8" s="34">
        <f t="shared" si="4"/>
        <v>7.0191588516195849E-2</v>
      </c>
    </row>
    <row r="9" spans="1:16" s="10" customFormat="1" ht="21" customHeight="1">
      <c r="A9" s="11" t="s">
        <v>396</v>
      </c>
      <c r="B9" s="6">
        <v>57976</v>
      </c>
      <c r="C9" s="6">
        <v>39</v>
      </c>
      <c r="D9" s="34">
        <f t="shared" si="0"/>
        <v>6.7269214847523115E-2</v>
      </c>
      <c r="E9" s="6">
        <v>59361</v>
      </c>
      <c r="F9" s="6">
        <v>35</v>
      </c>
      <c r="G9" s="34">
        <f t="shared" si="1"/>
        <v>5.8961270868078362E-2</v>
      </c>
      <c r="H9" s="6">
        <v>63713</v>
      </c>
      <c r="I9" s="6">
        <v>42</v>
      </c>
      <c r="J9" s="34">
        <f t="shared" si="2"/>
        <v>6.5920612747790874E-2</v>
      </c>
      <c r="K9" s="6">
        <v>66797</v>
      </c>
      <c r="L9" s="6">
        <v>35</v>
      </c>
      <c r="M9" s="34">
        <f t="shared" si="3"/>
        <v>5.2397562764794826E-2</v>
      </c>
      <c r="N9" s="492">
        <v>70580</v>
      </c>
      <c r="O9" s="492">
        <v>44</v>
      </c>
      <c r="P9" s="34">
        <f t="shared" si="4"/>
        <v>6.234060640408047E-2</v>
      </c>
    </row>
    <row r="10" spans="1:16" s="10" customFormat="1" ht="21" customHeight="1">
      <c r="A10" s="11" t="s">
        <v>813</v>
      </c>
      <c r="B10" s="6">
        <v>4329</v>
      </c>
      <c r="C10" s="6">
        <v>52</v>
      </c>
      <c r="D10" s="34">
        <f t="shared" si="0"/>
        <v>1.2012012012012012</v>
      </c>
      <c r="E10" s="6">
        <v>4291</v>
      </c>
      <c r="F10" s="6">
        <v>40</v>
      </c>
      <c r="G10" s="34">
        <f t="shared" si="1"/>
        <v>0.93218364017711497</v>
      </c>
      <c r="H10" s="6">
        <v>4182</v>
      </c>
      <c r="I10" s="6">
        <v>43</v>
      </c>
      <c r="J10" s="34">
        <f t="shared" si="2"/>
        <v>1.0282161645145864</v>
      </c>
      <c r="K10" s="6">
        <v>4167</v>
      </c>
      <c r="L10" s="6">
        <v>34</v>
      </c>
      <c r="M10" s="34">
        <f t="shared" si="3"/>
        <v>0.81593472522198218</v>
      </c>
      <c r="N10" s="492">
        <v>3822</v>
      </c>
      <c r="O10" s="492">
        <v>31</v>
      </c>
      <c r="P10" s="34">
        <f t="shared" si="4"/>
        <v>0.8110936682365254</v>
      </c>
    </row>
    <row r="11" spans="1:16" s="10" customFormat="1" ht="21" customHeight="1">
      <c r="A11" s="35" t="s">
        <v>342</v>
      </c>
      <c r="B11" s="6">
        <v>43682</v>
      </c>
      <c r="C11" s="6">
        <v>68</v>
      </c>
      <c r="D11" s="34">
        <f t="shared" si="0"/>
        <v>0.1556705279062314</v>
      </c>
      <c r="E11" s="6">
        <v>44451</v>
      </c>
      <c r="F11" s="6">
        <v>53</v>
      </c>
      <c r="G11" s="34">
        <f t="shared" si="1"/>
        <v>0.11923241321905019</v>
      </c>
      <c r="H11" s="6">
        <v>45840</v>
      </c>
      <c r="I11" s="6">
        <v>38</v>
      </c>
      <c r="J11" s="34">
        <f t="shared" si="2"/>
        <v>8.2897033158813263E-2</v>
      </c>
      <c r="K11" s="6">
        <v>47830</v>
      </c>
      <c r="L11" s="6">
        <v>32</v>
      </c>
      <c r="M11" s="34">
        <f t="shared" si="3"/>
        <v>6.6903616976792799E-2</v>
      </c>
      <c r="N11" s="492">
        <v>48442</v>
      </c>
      <c r="O11" s="492">
        <v>26</v>
      </c>
      <c r="P11" s="34">
        <f t="shared" si="4"/>
        <v>5.3672433012674957E-2</v>
      </c>
    </row>
    <row r="12" spans="1:16" s="10" customFormat="1" ht="21" customHeight="1">
      <c r="A12" s="35" t="s">
        <v>331</v>
      </c>
      <c r="B12" s="6">
        <v>9225</v>
      </c>
      <c r="C12" s="6">
        <v>73</v>
      </c>
      <c r="D12" s="34">
        <f t="shared" si="0"/>
        <v>0.79132791327913288</v>
      </c>
      <c r="E12" s="6">
        <v>8671</v>
      </c>
      <c r="F12" s="6">
        <v>37</v>
      </c>
      <c r="G12" s="34">
        <f t="shared" si="1"/>
        <v>0.42670972206204588</v>
      </c>
      <c r="H12" s="6">
        <v>8270</v>
      </c>
      <c r="I12" s="6">
        <v>51</v>
      </c>
      <c r="J12" s="34">
        <f t="shared" si="2"/>
        <v>0.6166868198307135</v>
      </c>
      <c r="K12" s="6">
        <v>8264</v>
      </c>
      <c r="L12" s="6">
        <v>32</v>
      </c>
      <c r="M12" s="34">
        <f t="shared" si="3"/>
        <v>0.38722168441432719</v>
      </c>
      <c r="N12" s="492">
        <v>8608</v>
      </c>
      <c r="O12" s="492">
        <v>19</v>
      </c>
      <c r="P12" s="34">
        <f t="shared" si="4"/>
        <v>0.22072490706319703</v>
      </c>
    </row>
    <row r="13" spans="1:16" s="36" customFormat="1" ht="21" customHeight="1">
      <c r="A13" s="35" t="s">
        <v>398</v>
      </c>
      <c r="B13" s="6">
        <v>13917</v>
      </c>
      <c r="C13" s="6">
        <v>20</v>
      </c>
      <c r="D13" s="34">
        <f t="shared" si="0"/>
        <v>0.14370913271538407</v>
      </c>
      <c r="E13" s="6">
        <v>14623</v>
      </c>
      <c r="F13" s="6">
        <v>23</v>
      </c>
      <c r="G13" s="34">
        <f t="shared" si="1"/>
        <v>0.15728646652533679</v>
      </c>
      <c r="H13" s="6">
        <v>15433</v>
      </c>
      <c r="I13" s="6">
        <v>23</v>
      </c>
      <c r="J13" s="34">
        <f t="shared" si="2"/>
        <v>0.14903129657228018</v>
      </c>
      <c r="K13" s="6">
        <v>16781</v>
      </c>
      <c r="L13" s="6">
        <v>11</v>
      </c>
      <c r="M13" s="34">
        <f t="shared" si="3"/>
        <v>6.5550324772063642E-2</v>
      </c>
      <c r="N13" s="492">
        <v>20925</v>
      </c>
      <c r="O13" s="492">
        <v>15</v>
      </c>
      <c r="P13" s="34">
        <f t="shared" si="4"/>
        <v>7.1684587813620068E-2</v>
      </c>
    </row>
    <row r="14" spans="1:16" s="10" customFormat="1" ht="21" customHeight="1">
      <c r="A14" s="11" t="s">
        <v>332</v>
      </c>
      <c r="B14" s="6">
        <v>14845</v>
      </c>
      <c r="C14" s="6">
        <v>26</v>
      </c>
      <c r="D14" s="34">
        <f t="shared" si="0"/>
        <v>0.17514314584035029</v>
      </c>
      <c r="E14" s="6">
        <v>15426</v>
      </c>
      <c r="F14" s="6">
        <v>12</v>
      </c>
      <c r="G14" s="34">
        <f t="shared" si="1"/>
        <v>7.7790742901594712E-2</v>
      </c>
      <c r="H14" s="6">
        <v>15549</v>
      </c>
      <c r="I14" s="6">
        <v>18</v>
      </c>
      <c r="J14" s="34">
        <f t="shared" si="2"/>
        <v>0.11576307158016592</v>
      </c>
      <c r="K14" s="6">
        <v>16235</v>
      </c>
      <c r="L14" s="6">
        <v>17</v>
      </c>
      <c r="M14" s="34">
        <f t="shared" si="3"/>
        <v>0.10471204188481677</v>
      </c>
      <c r="N14" s="492">
        <v>16857</v>
      </c>
      <c r="O14" s="492">
        <v>15</v>
      </c>
      <c r="P14" s="34">
        <f t="shared" si="4"/>
        <v>8.8983804947499551E-2</v>
      </c>
    </row>
    <row r="15" spans="1:16" s="10" customFormat="1" ht="21" customHeight="1">
      <c r="A15" s="35" t="s">
        <v>395</v>
      </c>
      <c r="B15" s="6">
        <v>93048</v>
      </c>
      <c r="C15" s="6">
        <v>26</v>
      </c>
      <c r="D15" s="34">
        <f t="shared" si="0"/>
        <v>2.7942567277104289E-2</v>
      </c>
      <c r="E15" s="6">
        <v>88641</v>
      </c>
      <c r="F15" s="6">
        <v>10</v>
      </c>
      <c r="G15" s="34">
        <f t="shared" si="1"/>
        <v>1.1281461174851367E-2</v>
      </c>
      <c r="H15" s="6">
        <v>82616</v>
      </c>
      <c r="I15" s="6">
        <v>17</v>
      </c>
      <c r="J15" s="34">
        <f t="shared" si="2"/>
        <v>2.0577127917110489E-2</v>
      </c>
      <c r="K15" s="6">
        <v>77865</v>
      </c>
      <c r="L15" s="6">
        <v>11</v>
      </c>
      <c r="M15" s="34">
        <f t="shared" si="3"/>
        <v>1.4127014704938034E-2</v>
      </c>
      <c r="N15" s="493">
        <v>60500</v>
      </c>
      <c r="O15" s="493">
        <v>14</v>
      </c>
      <c r="P15" s="34">
        <f t="shared" si="4"/>
        <v>2.3140495867768594E-2</v>
      </c>
    </row>
    <row r="16" spans="1:16" s="10" customFormat="1" ht="21" customHeight="1">
      <c r="A16" s="11" t="s">
        <v>871</v>
      </c>
      <c r="B16" s="6">
        <v>12048</v>
      </c>
      <c r="C16" s="6">
        <v>15</v>
      </c>
      <c r="D16" s="34">
        <f t="shared" si="0"/>
        <v>0.12450199203187251</v>
      </c>
      <c r="E16" s="6">
        <v>13517</v>
      </c>
      <c r="F16" s="6">
        <v>2</v>
      </c>
      <c r="G16" s="34">
        <f t="shared" si="1"/>
        <v>1.4796182584893097E-2</v>
      </c>
      <c r="H16" s="6">
        <v>14123</v>
      </c>
      <c r="I16" s="6">
        <v>12</v>
      </c>
      <c r="J16" s="34">
        <f t="shared" si="2"/>
        <v>8.4967783048927284E-2</v>
      </c>
      <c r="K16" s="6">
        <v>16978</v>
      </c>
      <c r="L16" s="6">
        <v>10</v>
      </c>
      <c r="M16" s="34">
        <f t="shared" si="3"/>
        <v>5.8899752621038991E-2</v>
      </c>
      <c r="N16" s="492">
        <v>17282</v>
      </c>
      <c r="O16" s="492">
        <v>7</v>
      </c>
      <c r="P16" s="34">
        <f t="shared" si="4"/>
        <v>4.0504571230181689E-2</v>
      </c>
    </row>
    <row r="17" spans="1:16" s="10" customFormat="1" ht="21" customHeight="1">
      <c r="A17" s="35" t="s">
        <v>872</v>
      </c>
      <c r="B17" s="6">
        <v>7375</v>
      </c>
      <c r="C17" s="6">
        <v>13</v>
      </c>
      <c r="D17" s="34">
        <f t="shared" si="0"/>
        <v>0.17627118644067796</v>
      </c>
      <c r="E17" s="6">
        <v>7740</v>
      </c>
      <c r="F17" s="6">
        <v>5</v>
      </c>
      <c r="G17" s="34">
        <f t="shared" si="1"/>
        <v>6.4599483204134375E-2</v>
      </c>
      <c r="H17" s="6">
        <v>8352</v>
      </c>
      <c r="I17" s="6">
        <v>15</v>
      </c>
      <c r="J17" s="34">
        <f t="shared" si="2"/>
        <v>0.17959770114942528</v>
      </c>
      <c r="K17" s="6">
        <v>9053</v>
      </c>
      <c r="L17" s="6">
        <v>8</v>
      </c>
      <c r="M17" s="34">
        <f t="shared" si="3"/>
        <v>8.836849663095106E-2</v>
      </c>
      <c r="N17" s="492">
        <v>10168</v>
      </c>
      <c r="O17" s="492">
        <v>6</v>
      </c>
      <c r="P17" s="34">
        <f t="shared" si="4"/>
        <v>5.9008654602675056E-2</v>
      </c>
    </row>
    <row r="18" spans="1:16" s="10" customFormat="1" ht="21" customHeight="1">
      <c r="A18" s="11" t="s">
        <v>990</v>
      </c>
      <c r="B18" s="6">
        <v>7449</v>
      </c>
      <c r="C18" s="6">
        <v>87</v>
      </c>
      <c r="D18" s="34">
        <f t="shared" si="0"/>
        <v>1.1679420056383407</v>
      </c>
      <c r="E18" s="6">
        <v>5927</v>
      </c>
      <c r="F18" s="6">
        <v>16</v>
      </c>
      <c r="G18" s="34">
        <f t="shared" si="1"/>
        <v>0.26995107136831448</v>
      </c>
      <c r="H18" s="6">
        <v>5178</v>
      </c>
      <c r="I18" s="6">
        <v>15</v>
      </c>
      <c r="J18" s="34">
        <f t="shared" si="2"/>
        <v>0.28968713789107764</v>
      </c>
      <c r="K18" s="6">
        <v>4783</v>
      </c>
      <c r="L18" s="6">
        <v>17</v>
      </c>
      <c r="M18" s="34">
        <f t="shared" si="3"/>
        <v>0.35542546518921175</v>
      </c>
      <c r="N18" s="492">
        <v>3068</v>
      </c>
      <c r="O18" s="492">
        <v>5</v>
      </c>
      <c r="P18" s="34">
        <f t="shared" si="4"/>
        <v>0.16297262059973924</v>
      </c>
    </row>
    <row r="19" spans="1:16" s="10" customFormat="1" ht="21" customHeight="1">
      <c r="A19" s="11" t="s">
        <v>1068</v>
      </c>
      <c r="B19" s="6">
        <v>3718</v>
      </c>
      <c r="C19" s="6">
        <v>6</v>
      </c>
      <c r="D19" s="34">
        <f t="shared" si="0"/>
        <v>0.16137708445400753</v>
      </c>
      <c r="E19" s="6">
        <v>4364</v>
      </c>
      <c r="F19" s="6">
        <v>1</v>
      </c>
      <c r="G19" s="34">
        <f t="shared" si="1"/>
        <v>2.2914757103574702E-2</v>
      </c>
      <c r="H19" s="6">
        <v>3661</v>
      </c>
      <c r="I19" s="6">
        <v>2</v>
      </c>
      <c r="J19" s="34">
        <f t="shared" si="2"/>
        <v>5.4629882545752524E-2</v>
      </c>
      <c r="K19" s="6">
        <v>3642</v>
      </c>
      <c r="L19" s="6">
        <v>4</v>
      </c>
      <c r="M19" s="34">
        <f t="shared" si="3"/>
        <v>0.10982976386600769</v>
      </c>
      <c r="N19" s="492">
        <v>3202</v>
      </c>
      <c r="O19" s="492">
        <v>5</v>
      </c>
      <c r="P19" s="34">
        <f t="shared" si="4"/>
        <v>0.1561524047470331</v>
      </c>
    </row>
    <row r="20" spans="1:16" s="10" customFormat="1" ht="21" customHeight="1">
      <c r="A20" s="11" t="s">
        <v>397</v>
      </c>
      <c r="B20" s="6">
        <v>3031</v>
      </c>
      <c r="C20" s="6">
        <v>13</v>
      </c>
      <c r="D20" s="34">
        <f t="shared" si="0"/>
        <v>0.42890135268888158</v>
      </c>
      <c r="E20" s="6">
        <v>3004</v>
      </c>
      <c r="F20" s="6">
        <v>5</v>
      </c>
      <c r="G20" s="34">
        <f t="shared" si="1"/>
        <v>0.16644474034620504</v>
      </c>
      <c r="H20" s="6">
        <v>2476</v>
      </c>
      <c r="I20" s="6">
        <v>2</v>
      </c>
      <c r="J20" s="34">
        <f t="shared" si="2"/>
        <v>8.0775444264943458E-2</v>
      </c>
      <c r="K20" s="6">
        <v>2363</v>
      </c>
      <c r="L20" s="6">
        <v>5</v>
      </c>
      <c r="M20" s="34">
        <f t="shared" si="3"/>
        <v>0.21159542953872196</v>
      </c>
      <c r="N20" s="492">
        <v>2253</v>
      </c>
      <c r="O20" s="492">
        <v>4</v>
      </c>
      <c r="P20" s="34">
        <f t="shared" si="4"/>
        <v>0.17754105636928538</v>
      </c>
    </row>
    <row r="21" spans="1:16" s="10" customFormat="1" ht="21" customHeight="1">
      <c r="A21" s="11" t="s">
        <v>876</v>
      </c>
      <c r="B21" s="6">
        <v>544</v>
      </c>
      <c r="C21" s="6">
        <v>6</v>
      </c>
      <c r="D21" s="34">
        <f t="shared" si="0"/>
        <v>1.1029411764705883</v>
      </c>
      <c r="E21" s="6">
        <v>607</v>
      </c>
      <c r="F21" s="6">
        <v>6</v>
      </c>
      <c r="G21" s="34">
        <f t="shared" si="1"/>
        <v>0.98846787479406917</v>
      </c>
      <c r="H21" s="6">
        <v>606</v>
      </c>
      <c r="I21" s="6">
        <v>8</v>
      </c>
      <c r="J21" s="34">
        <f t="shared" si="2"/>
        <v>1.3201320132013201</v>
      </c>
      <c r="K21" s="6">
        <v>511</v>
      </c>
      <c r="L21" s="6">
        <v>5</v>
      </c>
      <c r="M21" s="34">
        <f t="shared" si="3"/>
        <v>0.97847358121330719</v>
      </c>
      <c r="N21" s="492">
        <v>368</v>
      </c>
      <c r="O21" s="492">
        <v>3</v>
      </c>
      <c r="P21" s="34">
        <f t="shared" si="4"/>
        <v>0.81521739130434778</v>
      </c>
    </row>
    <row r="22" spans="1:16" s="10" customFormat="1" ht="21" customHeight="1">
      <c r="A22" s="11" t="s">
        <v>870</v>
      </c>
      <c r="B22" s="6">
        <v>2098</v>
      </c>
      <c r="C22" s="6">
        <v>12</v>
      </c>
      <c r="D22" s="34">
        <f t="shared" si="0"/>
        <v>0.57197330791229739</v>
      </c>
      <c r="E22" s="6">
        <v>1979</v>
      </c>
      <c r="F22" s="6">
        <v>8</v>
      </c>
      <c r="G22" s="34">
        <f t="shared" si="1"/>
        <v>0.40424456796361802</v>
      </c>
      <c r="H22" s="6">
        <v>1993</v>
      </c>
      <c r="I22" s="6">
        <v>4</v>
      </c>
      <c r="J22" s="34">
        <f t="shared" si="2"/>
        <v>0.2007024586051179</v>
      </c>
      <c r="K22" s="6">
        <v>1726</v>
      </c>
      <c r="L22" s="6">
        <v>10</v>
      </c>
      <c r="M22" s="34">
        <f t="shared" si="3"/>
        <v>0.57937427578215528</v>
      </c>
      <c r="N22" s="492">
        <v>606</v>
      </c>
      <c r="O22" s="492">
        <v>2</v>
      </c>
      <c r="P22" s="34">
        <f t="shared" si="4"/>
        <v>0.33003300330033003</v>
      </c>
    </row>
    <row r="23" spans="1:16" s="10" customFormat="1" ht="21" customHeight="1">
      <c r="A23" s="11" t="s">
        <v>1072</v>
      </c>
      <c r="B23" s="6">
        <v>1425</v>
      </c>
      <c r="C23" s="6">
        <v>1</v>
      </c>
      <c r="D23" s="34">
        <f t="shared" si="0"/>
        <v>7.0175438596491224E-2</v>
      </c>
      <c r="E23" s="6">
        <v>1299</v>
      </c>
      <c r="F23" s="6">
        <v>9</v>
      </c>
      <c r="G23" s="34">
        <f t="shared" si="1"/>
        <v>0.69284064665127021</v>
      </c>
      <c r="H23" s="6">
        <v>1411</v>
      </c>
      <c r="I23" s="6">
        <v>7</v>
      </c>
      <c r="J23" s="34">
        <f t="shared" si="2"/>
        <v>0.49610205527994328</v>
      </c>
      <c r="K23" s="6">
        <v>1344</v>
      </c>
      <c r="L23" s="6">
        <v>2</v>
      </c>
      <c r="M23" s="34">
        <f t="shared" si="3"/>
        <v>0.14880952380952381</v>
      </c>
      <c r="N23" s="492">
        <v>1482</v>
      </c>
      <c r="O23" s="492">
        <v>1</v>
      </c>
      <c r="P23" s="34">
        <f t="shared" si="4"/>
        <v>6.7476383265856948E-2</v>
      </c>
    </row>
    <row r="24" spans="1:16" s="10" customFormat="1" ht="21" customHeight="1">
      <c r="A24" s="12" t="s">
        <v>22</v>
      </c>
      <c r="B24" s="13">
        <v>42948</v>
      </c>
      <c r="C24" s="13">
        <v>182</v>
      </c>
      <c r="D24" s="37">
        <f t="shared" si="0"/>
        <v>0.42376827791748162</v>
      </c>
      <c r="E24" s="13">
        <v>42788</v>
      </c>
      <c r="F24" s="13">
        <v>85</v>
      </c>
      <c r="G24" s="37">
        <f>IFERROR(F24/E24*100,"-")</f>
        <v>0.19865382817612415</v>
      </c>
      <c r="H24" s="13">
        <v>42030</v>
      </c>
      <c r="I24" s="13">
        <v>133</v>
      </c>
      <c r="J24" s="37">
        <f>IFERROR(I24/H24*100,"-")</f>
        <v>0.31644063763978114</v>
      </c>
      <c r="K24" s="13">
        <v>49190</v>
      </c>
      <c r="L24" s="13">
        <v>105</v>
      </c>
      <c r="M24" s="37">
        <f>IFERROR(L24/$K24*100,"-")</f>
        <v>0.21345801992274852</v>
      </c>
      <c r="N24" s="494">
        <v>48034</v>
      </c>
      <c r="O24" s="494">
        <v>96</v>
      </c>
      <c r="P24" s="37">
        <f>IFERROR(O24/$N24*100,"-")</f>
        <v>0.1998584336095266</v>
      </c>
    </row>
    <row r="25" spans="1:16" s="38" customFormat="1" ht="33" customHeight="1">
      <c r="A25" s="893" t="s">
        <v>544</v>
      </c>
      <c r="B25" s="894"/>
      <c r="C25" s="894"/>
      <c r="D25" s="894"/>
      <c r="E25" s="894"/>
      <c r="F25" s="894"/>
      <c r="G25" s="894"/>
    </row>
  </sheetData>
  <mergeCells count="11">
    <mergeCell ref="A25:G25"/>
    <mergeCell ref="A1:P1"/>
    <mergeCell ref="I2:J2"/>
    <mergeCell ref="L2:M2"/>
    <mergeCell ref="O2:P2"/>
    <mergeCell ref="A3:A4"/>
    <mergeCell ref="N3:P3"/>
    <mergeCell ref="K3:M3"/>
    <mergeCell ref="H3:J3"/>
    <mergeCell ref="E3:G3"/>
    <mergeCell ref="B3:D3"/>
  </mergeCells>
  <phoneticPr fontId="6" type="noConversion"/>
  <printOptions horizontalCentered="1" verticalCentered="1"/>
  <pageMargins left="0.39370078740157483" right="0.39370078740157483" top="0.74803149606299213" bottom="0.74803149606299213" header="0.31496062992125984" footer="0.31496062992125984"/>
  <pageSetup paperSize="11" scale="57"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Y35"/>
  <sheetViews>
    <sheetView showGridLines="0" zoomScaleNormal="100" workbookViewId="0">
      <selection activeCell="R36" sqref="R36"/>
    </sheetView>
  </sheetViews>
  <sheetFormatPr defaultColWidth="9" defaultRowHeight="15" customHeight="1"/>
  <cols>
    <col min="1" max="1" width="5.875" style="810" customWidth="1"/>
    <col min="2" max="2" width="4.5" style="810" customWidth="1"/>
    <col min="3" max="3" width="8.625" style="829" customWidth="1"/>
    <col min="4" max="4" width="8.625" style="830" customWidth="1"/>
    <col min="5" max="5" width="8.625" style="829" customWidth="1"/>
    <col min="6" max="6" width="8.625" style="830" customWidth="1"/>
    <col min="7" max="7" width="8.625" style="829" customWidth="1"/>
    <col min="8" max="8" width="8.625" style="830" customWidth="1"/>
    <col min="9" max="9" width="8.625" style="829" customWidth="1"/>
    <col min="10" max="10" width="8.625" style="830" customWidth="1"/>
    <col min="11" max="11" width="8.625" style="829" customWidth="1"/>
    <col min="12" max="12" width="8.625" style="830" customWidth="1"/>
    <col min="13" max="13" width="8.625" style="829" customWidth="1"/>
    <col min="14" max="14" width="8.625" style="830" customWidth="1"/>
    <col min="15" max="15" width="8.625" style="829" customWidth="1"/>
    <col min="16" max="16" width="8.625" style="830" customWidth="1"/>
    <col min="17" max="17" width="8.625" style="829" customWidth="1"/>
    <col min="18" max="18" width="8.625" style="830" customWidth="1"/>
    <col min="19" max="19" width="8.625" style="829" customWidth="1"/>
    <col min="20" max="20" width="8.625" style="830" customWidth="1"/>
    <col min="21" max="21" width="8.625" style="829" customWidth="1"/>
    <col min="22" max="22" width="8.625" style="830" customWidth="1"/>
    <col min="23" max="23" width="8.625" style="829" customWidth="1"/>
    <col min="24" max="24" width="8.625" style="830" customWidth="1"/>
    <col min="25" max="16384" width="9" style="810"/>
  </cols>
  <sheetData>
    <row r="1" spans="1:25" s="816" customFormat="1" ht="24.95" customHeight="1">
      <c r="A1" s="1061" t="s">
        <v>1176</v>
      </c>
      <c r="B1" s="1061"/>
      <c r="C1" s="1061"/>
      <c r="D1" s="1061"/>
      <c r="E1" s="1061"/>
      <c r="F1" s="1061"/>
      <c r="G1" s="1061"/>
      <c r="H1" s="1061"/>
      <c r="I1" s="1061"/>
      <c r="J1" s="1061"/>
      <c r="K1" s="1061"/>
      <c r="L1" s="1061"/>
      <c r="M1" s="1061"/>
      <c r="N1" s="1061"/>
      <c r="O1" s="1061"/>
      <c r="P1" s="1061"/>
      <c r="Q1" s="1061"/>
      <c r="R1" s="1061"/>
      <c r="S1" s="1061"/>
      <c r="T1" s="1061"/>
      <c r="U1" s="1061"/>
      <c r="V1" s="1061"/>
      <c r="W1" s="1061"/>
      <c r="X1" s="1061"/>
    </row>
    <row r="2" spans="1:25" ht="15" customHeight="1">
      <c r="A2" s="1062"/>
      <c r="B2" s="1062"/>
      <c r="C2" s="1064" t="s">
        <v>1177</v>
      </c>
      <c r="D2" s="1064"/>
      <c r="E2" s="1064" t="s">
        <v>997</v>
      </c>
      <c r="F2" s="1064"/>
      <c r="G2" s="1064" t="s">
        <v>998</v>
      </c>
      <c r="H2" s="1064"/>
      <c r="I2" s="1064" t="s">
        <v>999</v>
      </c>
      <c r="J2" s="1064"/>
      <c r="K2" s="1064" t="s">
        <v>1000</v>
      </c>
      <c r="L2" s="1064"/>
      <c r="M2" s="1064" t="s">
        <v>1001</v>
      </c>
      <c r="N2" s="1064"/>
      <c r="O2" s="1064" t="s">
        <v>1002</v>
      </c>
      <c r="P2" s="1064"/>
      <c r="Q2" s="1064" t="s">
        <v>1003</v>
      </c>
      <c r="R2" s="1064"/>
      <c r="S2" s="1064" t="s">
        <v>1004</v>
      </c>
      <c r="T2" s="1064"/>
      <c r="U2" s="1064" t="s">
        <v>1178</v>
      </c>
      <c r="V2" s="1064"/>
      <c r="W2" s="1064" t="s">
        <v>1179</v>
      </c>
      <c r="X2" s="1064"/>
    </row>
    <row r="3" spans="1:25" ht="15" customHeight="1">
      <c r="A3" s="1063"/>
      <c r="B3" s="1063"/>
      <c r="C3" s="817" t="s">
        <v>204</v>
      </c>
      <c r="D3" s="818" t="s">
        <v>27</v>
      </c>
      <c r="E3" s="817" t="s">
        <v>204</v>
      </c>
      <c r="F3" s="818" t="s">
        <v>93</v>
      </c>
      <c r="G3" s="817" t="s">
        <v>204</v>
      </c>
      <c r="H3" s="818" t="s">
        <v>238</v>
      </c>
      <c r="I3" s="817" t="s">
        <v>204</v>
      </c>
      <c r="J3" s="818" t="s">
        <v>205</v>
      </c>
      <c r="K3" s="817" t="s">
        <v>204</v>
      </c>
      <c r="L3" s="818" t="s">
        <v>205</v>
      </c>
      <c r="M3" s="817" t="s">
        <v>204</v>
      </c>
      <c r="N3" s="818" t="s">
        <v>205</v>
      </c>
      <c r="O3" s="817" t="s">
        <v>204</v>
      </c>
      <c r="P3" s="818" t="s">
        <v>205</v>
      </c>
      <c r="Q3" s="817" t="s">
        <v>204</v>
      </c>
      <c r="R3" s="818" t="s">
        <v>238</v>
      </c>
      <c r="S3" s="817" t="s">
        <v>204</v>
      </c>
      <c r="T3" s="818" t="s">
        <v>93</v>
      </c>
      <c r="U3" s="817" t="s">
        <v>204</v>
      </c>
      <c r="V3" s="818" t="s">
        <v>205</v>
      </c>
      <c r="W3" s="817" t="s">
        <v>204</v>
      </c>
      <c r="X3" s="818" t="s">
        <v>205</v>
      </c>
    </row>
    <row r="4" spans="1:25" ht="15" customHeight="1">
      <c r="A4" s="1058" t="s">
        <v>1180</v>
      </c>
      <c r="B4" s="819" t="s">
        <v>1181</v>
      </c>
      <c r="C4" s="820">
        <f t="shared" ref="C4:D30" si="0">SUM(E4,G4,I4,K4,M4,O4,Q4,S4,U4,W4)</f>
        <v>173482</v>
      </c>
      <c r="D4" s="821">
        <f t="shared" si="0"/>
        <v>100.00000000000003</v>
      </c>
      <c r="E4" s="820">
        <v>347</v>
      </c>
      <c r="F4" s="822">
        <f>IFERROR(E4/$C4*100,"-")</f>
        <v>0.20002075143242529</v>
      </c>
      <c r="G4" s="820">
        <v>14276</v>
      </c>
      <c r="H4" s="822">
        <f>IFERROR(G4/$C4*100,"-")</f>
        <v>8.2290958139749364</v>
      </c>
      <c r="I4" s="820">
        <v>22240</v>
      </c>
      <c r="J4" s="822">
        <f>IFERROR(I4/$C4*100,"-")</f>
        <v>12.819773809386565</v>
      </c>
      <c r="K4" s="820">
        <v>54958</v>
      </c>
      <c r="L4" s="822">
        <f>IFERROR(K4/$C4*100,"-")</f>
        <v>31.679367311882501</v>
      </c>
      <c r="M4" s="820">
        <v>44828</v>
      </c>
      <c r="N4" s="822">
        <f>IFERROR(M4/$C4*100,"-")</f>
        <v>25.840144798884033</v>
      </c>
      <c r="O4" s="820">
        <v>27093</v>
      </c>
      <c r="P4" s="822">
        <f>IFERROR(O4/$C4*100,"-")</f>
        <v>15.617182186048121</v>
      </c>
      <c r="Q4" s="820">
        <v>7700</v>
      </c>
      <c r="R4" s="822">
        <f>IFERROR(Q4/$C4*100,"-")</f>
        <v>4.4385008242930102</v>
      </c>
      <c r="S4" s="820">
        <v>1721</v>
      </c>
      <c r="T4" s="822">
        <f>IFERROR(S4/$C4*100,"-")</f>
        <v>0.99203375566341168</v>
      </c>
      <c r="U4" s="820">
        <v>306</v>
      </c>
      <c r="V4" s="822">
        <f>IFERROR(U4/$C4*100,"-")</f>
        <v>0.17638717561476119</v>
      </c>
      <c r="W4" s="820">
        <f>SUM(W5:W6)</f>
        <v>13</v>
      </c>
      <c r="X4" s="822">
        <f>IFERROR(W4/$C4*100,"-")</f>
        <v>7.4935728202349524E-3</v>
      </c>
      <c r="Y4" s="823"/>
    </row>
    <row r="5" spans="1:25" ht="15" customHeight="1">
      <c r="A5" s="1059"/>
      <c r="B5" s="819" t="s">
        <v>1182</v>
      </c>
      <c r="C5" s="820">
        <f t="shared" si="0"/>
        <v>147682</v>
      </c>
      <c r="D5" s="821">
        <f t="shared" si="0"/>
        <v>100.00000000000001</v>
      </c>
      <c r="E5" s="820">
        <v>310</v>
      </c>
      <c r="F5" s="821">
        <f t="shared" ref="F5:H33" si="1">IFERROR(E5/$C5*100,"-")</f>
        <v>0.20991048333581616</v>
      </c>
      <c r="G5" s="820">
        <v>11908</v>
      </c>
      <c r="H5" s="821">
        <f t="shared" si="1"/>
        <v>8.0632710824609646</v>
      </c>
      <c r="I5" s="820">
        <v>18432</v>
      </c>
      <c r="J5" s="821">
        <f t="shared" ref="J5" si="2">IFERROR(I5/$C5*100,"-")</f>
        <v>12.480871060792785</v>
      </c>
      <c r="K5" s="820">
        <v>47173</v>
      </c>
      <c r="L5" s="821">
        <f t="shared" ref="L5" si="3">IFERROR(K5/$C5*100,"-")</f>
        <v>31.942281388388565</v>
      </c>
      <c r="M5" s="820">
        <v>39035</v>
      </c>
      <c r="N5" s="821">
        <f t="shared" ref="N5" si="4">IFERROR(M5/$C5*100,"-")</f>
        <v>26.431792635527689</v>
      </c>
      <c r="O5" s="820">
        <v>22918</v>
      </c>
      <c r="P5" s="821">
        <f t="shared" ref="P5" si="5">IFERROR(O5/$C5*100,"-")</f>
        <v>15.518478893839466</v>
      </c>
      <c r="Q5" s="820">
        <v>6245</v>
      </c>
      <c r="R5" s="821">
        <f t="shared" ref="R5" si="6">IFERROR(Q5/$C5*100,"-")</f>
        <v>4.2286805433295864</v>
      </c>
      <c r="S5" s="820">
        <v>1378</v>
      </c>
      <c r="T5" s="821">
        <f t="shared" ref="T5" si="7">IFERROR(S5/$C5*100,"-")</f>
        <v>0.9330859549572732</v>
      </c>
      <c r="U5" s="820">
        <v>271</v>
      </c>
      <c r="V5" s="821">
        <f t="shared" ref="V5" si="8">IFERROR(U5/$C5*100,"-")</f>
        <v>0.18350239027098766</v>
      </c>
      <c r="W5" s="820">
        <v>12</v>
      </c>
      <c r="X5" s="821">
        <f t="shared" ref="X5" si="9">IFERROR(W5/$C5*100,"-")</f>
        <v>8.1255670968703019E-3</v>
      </c>
      <c r="Y5" s="823"/>
    </row>
    <row r="6" spans="1:25" ht="15" customHeight="1">
      <c r="A6" s="1059"/>
      <c r="B6" s="819" t="s">
        <v>1183</v>
      </c>
      <c r="C6" s="820">
        <f t="shared" si="0"/>
        <v>25800</v>
      </c>
      <c r="D6" s="821">
        <f t="shared" si="0"/>
        <v>99.999999999999986</v>
      </c>
      <c r="E6" s="820">
        <v>37</v>
      </c>
      <c r="F6" s="821">
        <f t="shared" si="1"/>
        <v>0.1434108527131783</v>
      </c>
      <c r="G6" s="820">
        <v>2368</v>
      </c>
      <c r="H6" s="821">
        <f t="shared" si="1"/>
        <v>9.1782945736434112</v>
      </c>
      <c r="I6" s="820">
        <v>3808</v>
      </c>
      <c r="J6" s="821">
        <f t="shared" ref="J6" si="10">IFERROR(I6/$C6*100,"-")</f>
        <v>14.75968992248062</v>
      </c>
      <c r="K6" s="820">
        <v>7785</v>
      </c>
      <c r="L6" s="821">
        <f t="shared" ref="L6" si="11">IFERROR(K6/$C6*100,"-")</f>
        <v>30.174418604651166</v>
      </c>
      <c r="M6" s="820">
        <v>5793</v>
      </c>
      <c r="N6" s="821">
        <f t="shared" ref="N6" si="12">IFERROR(M6/$C6*100,"-")</f>
        <v>22.453488372093023</v>
      </c>
      <c r="O6" s="820">
        <v>4175</v>
      </c>
      <c r="P6" s="821">
        <f t="shared" ref="P6" si="13">IFERROR(O6/$C6*100,"-")</f>
        <v>16.18217054263566</v>
      </c>
      <c r="Q6" s="820">
        <v>1455</v>
      </c>
      <c r="R6" s="821">
        <f t="shared" ref="R6" si="14">IFERROR(Q6/$C6*100,"-")</f>
        <v>5.6395348837209296</v>
      </c>
      <c r="S6" s="820">
        <v>343</v>
      </c>
      <c r="T6" s="821">
        <f t="shared" ref="T6" si="15">IFERROR(S6/$C6*100,"-")</f>
        <v>1.3294573643410852</v>
      </c>
      <c r="U6" s="820">
        <v>35</v>
      </c>
      <c r="V6" s="821">
        <f t="shared" ref="V6" si="16">IFERROR(U6/$C6*100,"-")</f>
        <v>0.13565891472868216</v>
      </c>
      <c r="W6" s="820">
        <v>1</v>
      </c>
      <c r="X6" s="821">
        <f t="shared" ref="X6" si="17">IFERROR(W6/$C6*100,"-")</f>
        <v>3.8759689922480624E-3</v>
      </c>
      <c r="Y6" s="823"/>
    </row>
    <row r="7" spans="1:25" ht="15" customHeight="1">
      <c r="A7" s="1058" t="s">
        <v>1184</v>
      </c>
      <c r="B7" s="819" t="s">
        <v>1181</v>
      </c>
      <c r="C7" s="820">
        <f t="shared" si="0"/>
        <v>168265</v>
      </c>
      <c r="D7" s="821">
        <f t="shared" si="0"/>
        <v>100</v>
      </c>
      <c r="E7" s="820">
        <v>304</v>
      </c>
      <c r="F7" s="821">
        <f t="shared" si="1"/>
        <v>0.18066739963747661</v>
      </c>
      <c r="G7" s="820">
        <v>14460</v>
      </c>
      <c r="H7" s="821">
        <f t="shared" si="1"/>
        <v>8.5935874959141838</v>
      </c>
      <c r="I7" s="820">
        <v>20248</v>
      </c>
      <c r="J7" s="821">
        <f t="shared" ref="J7" si="18">IFERROR(I7/$C7*100,"-")</f>
        <v>12.033399696906665</v>
      </c>
      <c r="K7" s="820">
        <v>52901</v>
      </c>
      <c r="L7" s="821">
        <f t="shared" ref="L7" si="19">IFERROR(K7/$C7*100,"-")</f>
        <v>31.439099040204439</v>
      </c>
      <c r="M7" s="820">
        <v>43353</v>
      </c>
      <c r="N7" s="821">
        <f t="shared" ref="N7" si="20">IFERROR(M7/$C7*100,"-")</f>
        <v>25.764716370011588</v>
      </c>
      <c r="O7" s="820">
        <v>26871</v>
      </c>
      <c r="P7" s="821">
        <f t="shared" ref="P7" si="21">IFERROR(O7/$C7*100,"-")</f>
        <v>15.969452946245505</v>
      </c>
      <c r="Q7" s="820">
        <v>8117</v>
      </c>
      <c r="R7" s="821">
        <f t="shared" ref="R7" si="22">IFERROR(Q7/$C7*100,"-")</f>
        <v>4.8239384304519657</v>
      </c>
      <c r="S7" s="820">
        <v>1741</v>
      </c>
      <c r="T7" s="821">
        <f t="shared" ref="T7" si="23">IFERROR(S7/$C7*100,"-")</f>
        <v>1.0346774433185748</v>
      </c>
      <c r="U7" s="820">
        <v>270</v>
      </c>
      <c r="V7" s="821">
        <f t="shared" ref="V7" si="24">IFERROR(U7/$C7*100,"-")</f>
        <v>0.16046117730960091</v>
      </c>
      <c r="W7" s="820">
        <f>SUM(W8:W9)</f>
        <v>0</v>
      </c>
      <c r="X7" s="820">
        <f t="shared" ref="X7" si="25">IFERROR(W7/$C7*100,"-")</f>
        <v>0</v>
      </c>
      <c r="Y7" s="823"/>
    </row>
    <row r="8" spans="1:25" ht="15" customHeight="1">
      <c r="A8" s="1059"/>
      <c r="B8" s="819" t="s">
        <v>1182</v>
      </c>
      <c r="C8" s="820">
        <f t="shared" si="0"/>
        <v>143595</v>
      </c>
      <c r="D8" s="821">
        <f t="shared" si="0"/>
        <v>100</v>
      </c>
      <c r="E8" s="820">
        <v>282</v>
      </c>
      <c r="F8" s="821">
        <f t="shared" si="1"/>
        <v>0.19638566802465265</v>
      </c>
      <c r="G8" s="820">
        <v>12261</v>
      </c>
      <c r="H8" s="821">
        <f t="shared" si="1"/>
        <v>8.5385981406037814</v>
      </c>
      <c r="I8" s="820">
        <v>16946</v>
      </c>
      <c r="J8" s="821">
        <f t="shared" ref="J8" si="26">IFERROR(I8/$C8*100,"-")</f>
        <v>11.801246561509803</v>
      </c>
      <c r="K8" s="820">
        <v>45313</v>
      </c>
      <c r="L8" s="821">
        <f t="shared" ref="L8" si="27">IFERROR(K8/$C8*100,"-")</f>
        <v>31.556112678018039</v>
      </c>
      <c r="M8" s="820">
        <v>37825</v>
      </c>
      <c r="N8" s="821">
        <f t="shared" ref="N8" si="28">IFERROR(M8/$C8*100,"-")</f>
        <v>26.341446429193216</v>
      </c>
      <c r="O8" s="820">
        <v>22732</v>
      </c>
      <c r="P8" s="821">
        <f t="shared" ref="P8" si="29">IFERROR(O8/$C8*100,"-")</f>
        <v>15.830634771405688</v>
      </c>
      <c r="Q8" s="820">
        <v>6624</v>
      </c>
      <c r="R8" s="821">
        <f t="shared" ref="R8" si="30">IFERROR(Q8/$C8*100,"-")</f>
        <v>4.6129739893450328</v>
      </c>
      <c r="S8" s="820">
        <v>1386</v>
      </c>
      <c r="T8" s="821">
        <f t="shared" ref="T8" si="31">IFERROR(S8/$C8*100,"-")</f>
        <v>0.9652146662488249</v>
      </c>
      <c r="U8" s="820">
        <v>226</v>
      </c>
      <c r="V8" s="821">
        <f t="shared" ref="V8" si="32">IFERROR(U8/$C8*100,"-")</f>
        <v>0.15738709565096279</v>
      </c>
      <c r="W8" s="820" t="s">
        <v>127</v>
      </c>
      <c r="X8" s="821" t="str">
        <f t="shared" ref="X8" si="33">IFERROR(W8/$C8*100,"-")</f>
        <v>-</v>
      </c>
      <c r="Y8" s="823"/>
    </row>
    <row r="9" spans="1:25" ht="15" customHeight="1">
      <c r="A9" s="1059"/>
      <c r="B9" s="819" t="s">
        <v>1183</v>
      </c>
      <c r="C9" s="820">
        <f t="shared" si="0"/>
        <v>24670</v>
      </c>
      <c r="D9" s="821">
        <f t="shared" si="0"/>
        <v>100</v>
      </c>
      <c r="E9" s="820">
        <v>22</v>
      </c>
      <c r="F9" s="821">
        <f t="shared" si="1"/>
        <v>8.9177138224564245E-2</v>
      </c>
      <c r="G9" s="820">
        <v>2199</v>
      </c>
      <c r="H9" s="821">
        <f t="shared" si="1"/>
        <v>8.9136603161734893</v>
      </c>
      <c r="I9" s="820">
        <v>3302</v>
      </c>
      <c r="J9" s="821">
        <f t="shared" ref="J9" si="34">IFERROR(I9/$C9*100,"-")</f>
        <v>13.384677746250507</v>
      </c>
      <c r="K9" s="820">
        <v>7588</v>
      </c>
      <c r="L9" s="821">
        <f t="shared" ref="L9" si="35">IFERROR(K9/$C9*100,"-")</f>
        <v>30.758005674908794</v>
      </c>
      <c r="M9" s="820">
        <v>5528</v>
      </c>
      <c r="N9" s="821">
        <f t="shared" ref="N9" si="36">IFERROR(M9/$C9*100,"-")</f>
        <v>22.407782732063232</v>
      </c>
      <c r="O9" s="820">
        <v>4139</v>
      </c>
      <c r="P9" s="821">
        <f t="shared" ref="P9" si="37">IFERROR(O9/$C9*100,"-")</f>
        <v>16.777462505066882</v>
      </c>
      <c r="Q9" s="820">
        <v>1493</v>
      </c>
      <c r="R9" s="821">
        <f t="shared" ref="R9" si="38">IFERROR(Q9/$C9*100,"-")</f>
        <v>6.0518848804215644</v>
      </c>
      <c r="S9" s="820">
        <v>355</v>
      </c>
      <c r="T9" s="821">
        <f t="shared" ref="T9" si="39">IFERROR(S9/$C9*100,"-")</f>
        <v>1.4389947304418322</v>
      </c>
      <c r="U9" s="820">
        <v>44</v>
      </c>
      <c r="V9" s="821">
        <f t="shared" ref="V9" si="40">IFERROR(U9/$C9*100,"-")</f>
        <v>0.17835427644912849</v>
      </c>
      <c r="W9" s="820" t="s">
        <v>127</v>
      </c>
      <c r="X9" s="821" t="str">
        <f t="shared" ref="X9" si="41">IFERROR(W9/$C9*100,"-")</f>
        <v>-</v>
      </c>
      <c r="Y9" s="823"/>
    </row>
    <row r="10" spans="1:25" ht="15" customHeight="1">
      <c r="A10" s="1058" t="s">
        <v>17</v>
      </c>
      <c r="B10" s="819" t="s">
        <v>1181</v>
      </c>
      <c r="C10" s="820">
        <f t="shared" si="0"/>
        <v>188206</v>
      </c>
      <c r="D10" s="821">
        <f t="shared" si="0"/>
        <v>100</v>
      </c>
      <c r="E10" s="820">
        <v>379</v>
      </c>
      <c r="F10" s="821">
        <f t="shared" si="1"/>
        <v>0.20137508899822537</v>
      </c>
      <c r="G10" s="820">
        <v>14576</v>
      </c>
      <c r="H10" s="821">
        <f t="shared" si="1"/>
        <v>7.7447052697576053</v>
      </c>
      <c r="I10" s="820">
        <v>20211</v>
      </c>
      <c r="J10" s="821">
        <f t="shared" ref="J10" si="42">IFERROR(I10/$C10*100,"-")</f>
        <v>10.738764970298503</v>
      </c>
      <c r="K10" s="820">
        <v>56328</v>
      </c>
      <c r="L10" s="821">
        <f t="shared" ref="L10" si="43">IFERROR(K10/$C10*100,"-")</f>
        <v>29.928907686258675</v>
      </c>
      <c r="M10" s="820">
        <v>50231</v>
      </c>
      <c r="N10" s="821">
        <f t="shared" ref="N10" si="44">IFERROR(M10/$C10*100,"-")</f>
        <v>26.689372283561632</v>
      </c>
      <c r="O10" s="820">
        <v>33387</v>
      </c>
      <c r="P10" s="821">
        <f t="shared" ref="P10" si="45">IFERROR(O10/$C10*100,"-")</f>
        <v>17.739604475946567</v>
      </c>
      <c r="Q10" s="820">
        <v>10568</v>
      </c>
      <c r="R10" s="821">
        <f t="shared" ref="R10" si="46">IFERROR(Q10/$C10*100,"-")</f>
        <v>5.6151238536497239</v>
      </c>
      <c r="S10" s="820">
        <v>2189</v>
      </c>
      <c r="T10" s="821">
        <f t="shared" ref="T10" si="47">IFERROR(S10/$C10*100,"-")</f>
        <v>1.1630872554541301</v>
      </c>
      <c r="U10" s="820">
        <v>337</v>
      </c>
      <c r="V10" s="821">
        <f t="shared" ref="V10" si="48">IFERROR(U10/$C10*100,"-")</f>
        <v>0.17905911607493916</v>
      </c>
      <c r="W10" s="820">
        <f>SUM(W11:W12)</f>
        <v>0</v>
      </c>
      <c r="X10" s="820">
        <f t="shared" ref="X10" si="49">IFERROR(W10/$C10*100,"-")</f>
        <v>0</v>
      </c>
      <c r="Y10" s="823"/>
    </row>
    <row r="11" spans="1:25" ht="15" customHeight="1">
      <c r="A11" s="1059"/>
      <c r="B11" s="819" t="s">
        <v>1185</v>
      </c>
      <c r="C11" s="820">
        <f t="shared" si="0"/>
        <v>162924</v>
      </c>
      <c r="D11" s="821">
        <f t="shared" si="0"/>
        <v>100.00000000000001</v>
      </c>
      <c r="E11" s="820">
        <v>344</v>
      </c>
      <c r="F11" s="821">
        <f t="shared" si="1"/>
        <v>0.21114139107804866</v>
      </c>
      <c r="G11" s="820">
        <v>12500</v>
      </c>
      <c r="H11" s="821">
        <f t="shared" si="1"/>
        <v>7.6722889199872331</v>
      </c>
      <c r="I11" s="820">
        <v>16926</v>
      </c>
      <c r="J11" s="821">
        <f t="shared" ref="J11" si="50">IFERROR(I11/$C11*100,"-")</f>
        <v>10.388892980776312</v>
      </c>
      <c r="K11" s="820">
        <v>48876</v>
      </c>
      <c r="L11" s="821">
        <f t="shared" ref="L11" si="51">IFERROR(K11/$C11*100,"-")</f>
        <v>29.999263460263681</v>
      </c>
      <c r="M11" s="820">
        <v>44271</v>
      </c>
      <c r="N11" s="821">
        <f t="shared" ref="N11" si="52">IFERROR(M11/$C11*100,"-")</f>
        <v>27.172792222140384</v>
      </c>
      <c r="O11" s="820">
        <v>29086</v>
      </c>
      <c r="P11" s="821">
        <f t="shared" ref="P11" si="53">IFERROR(O11/$C11*100,"-")</f>
        <v>17.852495642139893</v>
      </c>
      <c r="Q11" s="820">
        <v>8803</v>
      </c>
      <c r="R11" s="821">
        <f t="shared" ref="R11" si="54">IFERROR(Q11/$C11*100,"-")</f>
        <v>5.4031327490118093</v>
      </c>
      <c r="S11" s="820">
        <v>1821</v>
      </c>
      <c r="T11" s="821">
        <f t="shared" ref="T11" si="55">IFERROR(S11/$C11*100,"-")</f>
        <v>1.1176990498637402</v>
      </c>
      <c r="U11" s="820">
        <v>297</v>
      </c>
      <c r="V11" s="821">
        <f t="shared" ref="V11" si="56">IFERROR(U11/$C11*100,"-")</f>
        <v>0.18229358473889667</v>
      </c>
      <c r="W11" s="820" t="s">
        <v>127</v>
      </c>
      <c r="X11" s="821" t="str">
        <f t="shared" ref="X11" si="57">IFERROR(W11/$C11*100,"-")</f>
        <v>-</v>
      </c>
      <c r="Y11" s="823"/>
    </row>
    <row r="12" spans="1:25" ht="15" customHeight="1">
      <c r="A12" s="1059"/>
      <c r="B12" s="819" t="s">
        <v>1186</v>
      </c>
      <c r="C12" s="820">
        <f t="shared" si="0"/>
        <v>25282</v>
      </c>
      <c r="D12" s="821">
        <f t="shared" si="0"/>
        <v>100</v>
      </c>
      <c r="E12" s="820">
        <v>35</v>
      </c>
      <c r="F12" s="821">
        <f t="shared" si="1"/>
        <v>0.13843841468238272</v>
      </c>
      <c r="G12" s="820">
        <v>2076</v>
      </c>
      <c r="H12" s="821">
        <f t="shared" si="1"/>
        <v>8.2113756823036148</v>
      </c>
      <c r="I12" s="820">
        <v>3285</v>
      </c>
      <c r="J12" s="821">
        <f t="shared" ref="J12" si="58">IFERROR(I12/$C12*100,"-")</f>
        <v>12.993434063760779</v>
      </c>
      <c r="K12" s="820">
        <v>7452</v>
      </c>
      <c r="L12" s="821">
        <f t="shared" ref="L12" si="59">IFERROR(K12/$C12*100,"-")</f>
        <v>29.475516177517601</v>
      </c>
      <c r="M12" s="820">
        <v>5960</v>
      </c>
      <c r="N12" s="821">
        <f t="shared" ref="N12" si="60">IFERROR(M12/$C12*100,"-")</f>
        <v>23.574084328771459</v>
      </c>
      <c r="O12" s="820">
        <v>4301</v>
      </c>
      <c r="P12" s="821">
        <f t="shared" ref="P12" si="61">IFERROR(O12/$C12*100,"-")</f>
        <v>17.012103472826517</v>
      </c>
      <c r="Q12" s="820">
        <v>1765</v>
      </c>
      <c r="R12" s="821">
        <f t="shared" ref="R12" si="62">IFERROR(Q12/$C12*100,"-")</f>
        <v>6.9812514832687285</v>
      </c>
      <c r="S12" s="820">
        <v>368</v>
      </c>
      <c r="T12" s="821">
        <f t="shared" ref="T12" si="63">IFERROR(S12/$C12*100,"-")</f>
        <v>1.4555810458033382</v>
      </c>
      <c r="U12" s="820">
        <v>40</v>
      </c>
      <c r="V12" s="821">
        <f t="shared" ref="V12" si="64">IFERROR(U12/$C12*100,"-")</f>
        <v>0.15821533106558025</v>
      </c>
      <c r="W12" s="820" t="s">
        <v>127</v>
      </c>
      <c r="X12" s="821" t="str">
        <f t="shared" ref="X12" si="65">IFERROR(W12/$C12*100,"-")</f>
        <v>-</v>
      </c>
      <c r="Y12" s="823"/>
    </row>
    <row r="13" spans="1:25" ht="15" customHeight="1">
      <c r="A13" s="1058" t="s">
        <v>18</v>
      </c>
      <c r="B13" s="819" t="s">
        <v>1187</v>
      </c>
      <c r="C13" s="820">
        <f t="shared" si="0"/>
        <v>184702</v>
      </c>
      <c r="D13" s="821">
        <f t="shared" si="0"/>
        <v>99.999999999999986</v>
      </c>
      <c r="E13" s="820">
        <v>259</v>
      </c>
      <c r="F13" s="821">
        <f t="shared" si="1"/>
        <v>0.14022587735920564</v>
      </c>
      <c r="G13" s="820">
        <v>14615</v>
      </c>
      <c r="H13" s="821">
        <f t="shared" si="1"/>
        <v>7.9127459366980322</v>
      </c>
      <c r="I13" s="820">
        <v>19344</v>
      </c>
      <c r="J13" s="821">
        <f t="shared" ref="J13" si="66">IFERROR(I13/$C13*100,"-")</f>
        <v>10.473086376974802</v>
      </c>
      <c r="K13" s="820">
        <v>54457</v>
      </c>
      <c r="L13" s="821">
        <f t="shared" ref="L13" si="67">IFERROR(K13/$C13*100,"-")</f>
        <v>29.483708893244255</v>
      </c>
      <c r="M13" s="820">
        <v>48499</v>
      </c>
      <c r="N13" s="821">
        <f t="shared" ref="N13" si="68">IFERROR(M13/$C13*100,"-")</f>
        <v>26.257972301328625</v>
      </c>
      <c r="O13" s="820">
        <v>32883</v>
      </c>
      <c r="P13" s="821">
        <f t="shared" ref="P13" si="69">IFERROR(O13/$C13*100,"-")</f>
        <v>17.803272298080149</v>
      </c>
      <c r="Q13" s="820">
        <v>11819</v>
      </c>
      <c r="R13" s="821">
        <f t="shared" ref="R13" si="70">IFERROR(Q13/$C13*100,"-")</f>
        <v>6.3989561564032877</v>
      </c>
      <c r="S13" s="820">
        <v>2447</v>
      </c>
      <c r="T13" s="821">
        <f t="shared" ref="T13" si="71">IFERROR(S13/$C13*100,"-")</f>
        <v>1.3248367640848502</v>
      </c>
      <c r="U13" s="820">
        <v>379</v>
      </c>
      <c r="V13" s="821">
        <f t="shared" ref="V13" si="72">IFERROR(U13/$C13*100,"-")</f>
        <v>0.20519539582679125</v>
      </c>
      <c r="W13" s="820">
        <f>SUM(W14:W15)</f>
        <v>0</v>
      </c>
      <c r="X13" s="820">
        <f t="shared" ref="X13" si="73">IFERROR(W13/$C13*100,"-")</f>
        <v>0</v>
      </c>
      <c r="Y13" s="823"/>
    </row>
    <row r="14" spans="1:25" ht="15" customHeight="1">
      <c r="A14" s="1059"/>
      <c r="B14" s="819" t="s">
        <v>1182</v>
      </c>
      <c r="C14" s="820">
        <f t="shared" si="0"/>
        <v>159591</v>
      </c>
      <c r="D14" s="821">
        <f t="shared" si="0"/>
        <v>100.00000000000001</v>
      </c>
      <c r="E14" s="820">
        <v>241</v>
      </c>
      <c r="F14" s="821">
        <f t="shared" si="1"/>
        <v>0.15101102192479526</v>
      </c>
      <c r="G14" s="820">
        <v>12651</v>
      </c>
      <c r="H14" s="821">
        <f t="shared" si="1"/>
        <v>7.927138748425663</v>
      </c>
      <c r="I14" s="820">
        <v>16217</v>
      </c>
      <c r="J14" s="821">
        <f t="shared" ref="J14" si="74">IFERROR(I14/$C14*100,"-")</f>
        <v>10.161600591512054</v>
      </c>
      <c r="K14" s="820">
        <v>46833</v>
      </c>
      <c r="L14" s="821">
        <f t="shared" ref="L14" si="75">IFERROR(K14/$C14*100,"-")</f>
        <v>29.345639791717577</v>
      </c>
      <c r="M14" s="820">
        <v>42976</v>
      </c>
      <c r="N14" s="821">
        <f t="shared" ref="N14" si="76">IFERROR(M14/$C14*100,"-")</f>
        <v>26.928836839170128</v>
      </c>
      <c r="O14" s="820">
        <v>28619</v>
      </c>
      <c r="P14" s="821">
        <f t="shared" ref="P14" si="77">IFERROR(O14/$C14*100,"-")</f>
        <v>17.932715504007117</v>
      </c>
      <c r="Q14" s="820">
        <v>9790</v>
      </c>
      <c r="R14" s="821">
        <f t="shared" ref="R14" si="78">IFERROR(Q14/$C14*100,"-")</f>
        <v>6.1344311396006042</v>
      </c>
      <c r="S14" s="820">
        <v>1945</v>
      </c>
      <c r="T14" s="821">
        <f t="shared" ref="T14" si="79">IFERROR(S14/$C14*100,"-")</f>
        <v>1.218740405160692</v>
      </c>
      <c r="U14" s="820">
        <v>319</v>
      </c>
      <c r="V14" s="821">
        <f t="shared" ref="V14" si="80">IFERROR(U14/$C14*100,"-")</f>
        <v>0.199885958481368</v>
      </c>
      <c r="W14" s="820" t="s">
        <v>127</v>
      </c>
      <c r="X14" s="821" t="str">
        <f t="shared" ref="X14" si="81">IFERROR(W14/$C14*100,"-")</f>
        <v>-</v>
      </c>
      <c r="Y14" s="823"/>
    </row>
    <row r="15" spans="1:25" ht="15" customHeight="1">
      <c r="A15" s="1059"/>
      <c r="B15" s="819" t="s">
        <v>1183</v>
      </c>
      <c r="C15" s="820">
        <f t="shared" si="0"/>
        <v>25111</v>
      </c>
      <c r="D15" s="821">
        <f t="shared" si="0"/>
        <v>100</v>
      </c>
      <c r="E15" s="820">
        <v>18</v>
      </c>
      <c r="F15" s="821">
        <f t="shared" si="1"/>
        <v>7.1681733105013745E-2</v>
      </c>
      <c r="G15" s="820">
        <v>1964</v>
      </c>
      <c r="H15" s="821">
        <f t="shared" si="1"/>
        <v>7.8212735454581654</v>
      </c>
      <c r="I15" s="820">
        <v>3127</v>
      </c>
      <c r="J15" s="821">
        <f t="shared" ref="J15" si="82">IFERROR(I15/$C15*100,"-")</f>
        <v>12.452709967743219</v>
      </c>
      <c r="K15" s="820">
        <v>7624</v>
      </c>
      <c r="L15" s="821">
        <f t="shared" ref="L15" si="83">IFERROR(K15/$C15*100,"-")</f>
        <v>30.361196288479153</v>
      </c>
      <c r="M15" s="820">
        <v>5523</v>
      </c>
      <c r="N15" s="821">
        <f t="shared" ref="N15" si="84">IFERROR(M15/$C15*100,"-")</f>
        <v>21.994345107721717</v>
      </c>
      <c r="O15" s="820">
        <v>4264</v>
      </c>
      <c r="P15" s="821">
        <f t="shared" ref="P15" si="85">IFERROR(O15/$C15*100,"-")</f>
        <v>16.980606108876589</v>
      </c>
      <c r="Q15" s="820">
        <v>2029</v>
      </c>
      <c r="R15" s="821">
        <f t="shared" ref="R15" si="86">IFERROR(Q15/$C15*100,"-")</f>
        <v>8.0801242483373823</v>
      </c>
      <c r="S15" s="820">
        <v>502</v>
      </c>
      <c r="T15" s="821">
        <f t="shared" ref="T15" si="87">IFERROR(S15/$C15*100,"-")</f>
        <v>1.9991238899287163</v>
      </c>
      <c r="U15" s="820">
        <v>60</v>
      </c>
      <c r="V15" s="821">
        <f t="shared" ref="V15" si="88">IFERROR(U15/$C15*100,"-")</f>
        <v>0.23893911035004581</v>
      </c>
      <c r="W15" s="820" t="s">
        <v>127</v>
      </c>
      <c r="X15" s="821" t="str">
        <f t="shared" ref="X15" si="89">IFERROR(W15/$C15*100,"-")</f>
        <v>-</v>
      </c>
      <c r="Y15" s="823"/>
    </row>
    <row r="16" spans="1:25" ht="15" customHeight="1">
      <c r="A16" s="1058" t="s">
        <v>19</v>
      </c>
      <c r="B16" s="819" t="s">
        <v>1188</v>
      </c>
      <c r="C16" s="820">
        <f t="shared" si="0"/>
        <v>180732</v>
      </c>
      <c r="D16" s="821">
        <f t="shared" si="0"/>
        <v>100.00000000000001</v>
      </c>
      <c r="E16" s="820">
        <v>255</v>
      </c>
      <c r="F16" s="821">
        <f t="shared" si="1"/>
        <v>0.14109288891839852</v>
      </c>
      <c r="G16" s="820">
        <v>15095</v>
      </c>
      <c r="H16" s="821">
        <f t="shared" si="1"/>
        <v>8.3521457185224541</v>
      </c>
      <c r="I16" s="820">
        <v>19261</v>
      </c>
      <c r="J16" s="821">
        <f t="shared" ref="J16" si="90">IFERROR(I16/$C16*100,"-")</f>
        <v>10.657216209636369</v>
      </c>
      <c r="K16" s="820">
        <v>53037</v>
      </c>
      <c r="L16" s="821">
        <f t="shared" ref="L16" si="91">IFERROR(K16/$C16*100,"-")</f>
        <v>29.345660978686674</v>
      </c>
      <c r="M16" s="820">
        <v>46854</v>
      </c>
      <c r="N16" s="821">
        <f t="shared" ref="N16" si="92">IFERROR(M16/$C16*100,"-")</f>
        <v>25.924573401500567</v>
      </c>
      <c r="O16" s="820">
        <v>31561</v>
      </c>
      <c r="P16" s="821">
        <f t="shared" ref="P16" si="93">IFERROR(O16/$C16*100,"-")</f>
        <v>17.462873204523827</v>
      </c>
      <c r="Q16" s="820">
        <v>12001</v>
      </c>
      <c r="R16" s="821">
        <f t="shared" ref="R16" si="94">IFERROR(Q16/$C16*100,"-")</f>
        <v>6.6402186663125518</v>
      </c>
      <c r="S16" s="820">
        <v>2260</v>
      </c>
      <c r="T16" s="821">
        <f t="shared" ref="T16" si="95">IFERROR(S16/$C16*100,"-")</f>
        <v>1.250470309629728</v>
      </c>
      <c r="U16" s="820">
        <v>408</v>
      </c>
      <c r="V16" s="821">
        <f t="shared" ref="V16" si="96">IFERROR(U16/$C16*100,"-")</f>
        <v>0.22574862226943765</v>
      </c>
      <c r="W16" s="820">
        <f>SUM(W17:W18)</f>
        <v>0</v>
      </c>
      <c r="X16" s="820">
        <f t="shared" ref="X16" si="97">IFERROR(W16/$C16*100,"-")</f>
        <v>0</v>
      </c>
      <c r="Y16" s="824"/>
    </row>
    <row r="17" spans="1:25" ht="15" customHeight="1">
      <c r="A17" s="1059"/>
      <c r="B17" s="819" t="s">
        <v>1189</v>
      </c>
      <c r="C17" s="820">
        <f t="shared" si="0"/>
        <v>156107</v>
      </c>
      <c r="D17" s="821">
        <f t="shared" si="0"/>
        <v>100.00000000000001</v>
      </c>
      <c r="E17" s="820">
        <v>233</v>
      </c>
      <c r="F17" s="821">
        <f t="shared" si="1"/>
        <v>0.14925659963999052</v>
      </c>
      <c r="G17" s="820">
        <v>13174</v>
      </c>
      <c r="H17" s="821">
        <f t="shared" si="1"/>
        <v>8.4390834491726832</v>
      </c>
      <c r="I17" s="820">
        <v>16259</v>
      </c>
      <c r="J17" s="821">
        <f t="shared" ref="J17" si="98">IFERROR(I17/$C17*100,"-")</f>
        <v>10.41529207530732</v>
      </c>
      <c r="K17" s="820">
        <v>45664</v>
      </c>
      <c r="L17" s="821">
        <f t="shared" ref="L17" si="99">IFERROR(K17/$C17*100,"-")</f>
        <v>29.251731184379942</v>
      </c>
      <c r="M17" s="820">
        <v>41360</v>
      </c>
      <c r="N17" s="821">
        <f t="shared" ref="N17" si="100">IFERROR(M17/$C17*100,"-")</f>
        <v>26.494647901759688</v>
      </c>
      <c r="O17" s="820">
        <v>27320</v>
      </c>
      <c r="P17" s="821">
        <f t="shared" ref="P17" si="101">IFERROR(O17/$C17*100,"-")</f>
        <v>17.500816747487299</v>
      </c>
      <c r="Q17" s="820">
        <v>9931</v>
      </c>
      <c r="R17" s="821">
        <f t="shared" ref="R17" si="102">IFERROR(Q17/$C17*100,"-")</f>
        <v>6.3616621932392521</v>
      </c>
      <c r="S17" s="820">
        <v>1827</v>
      </c>
      <c r="T17" s="821">
        <f t="shared" ref="T17" si="103">IFERROR(S17/$C17*100,"-")</f>
        <v>1.1703511053315996</v>
      </c>
      <c r="U17" s="820">
        <v>339</v>
      </c>
      <c r="V17" s="821">
        <f t="shared" ref="V17" si="104">IFERROR(U17/$C17*100,"-")</f>
        <v>0.21715874368221796</v>
      </c>
      <c r="W17" s="820" t="s">
        <v>127</v>
      </c>
      <c r="X17" s="821" t="str">
        <f t="shared" ref="X17" si="105">IFERROR(W17/$C17*100,"-")</f>
        <v>-</v>
      </c>
      <c r="Y17" s="824"/>
    </row>
    <row r="18" spans="1:25" ht="15" customHeight="1">
      <c r="A18" s="1059"/>
      <c r="B18" s="819" t="s">
        <v>1190</v>
      </c>
      <c r="C18" s="820">
        <f t="shared" si="0"/>
        <v>24625</v>
      </c>
      <c r="D18" s="821">
        <f t="shared" si="0"/>
        <v>100</v>
      </c>
      <c r="E18" s="820">
        <v>22</v>
      </c>
      <c r="F18" s="821">
        <f t="shared" si="1"/>
        <v>8.9340101522842635E-2</v>
      </c>
      <c r="G18" s="820">
        <v>1921</v>
      </c>
      <c r="H18" s="821">
        <f t="shared" si="1"/>
        <v>7.8010152284263956</v>
      </c>
      <c r="I18" s="820">
        <v>3002</v>
      </c>
      <c r="J18" s="821">
        <f t="shared" ref="J18" si="106">IFERROR(I18/$C18*100,"-")</f>
        <v>12.190862944162436</v>
      </c>
      <c r="K18" s="820">
        <v>7373</v>
      </c>
      <c r="L18" s="821">
        <f t="shared" ref="L18" si="107">IFERROR(K18/$C18*100,"-")</f>
        <v>29.941116751269035</v>
      </c>
      <c r="M18" s="820">
        <v>5494</v>
      </c>
      <c r="N18" s="821">
        <f t="shared" ref="N18" si="108">IFERROR(M18/$C18*100,"-")</f>
        <v>22.310659898477159</v>
      </c>
      <c r="O18" s="820">
        <v>4241</v>
      </c>
      <c r="P18" s="821">
        <f t="shared" ref="P18" si="109">IFERROR(O18/$C18*100,"-")</f>
        <v>17.222335025380712</v>
      </c>
      <c r="Q18" s="820">
        <v>2070</v>
      </c>
      <c r="R18" s="821">
        <f t="shared" ref="R18" si="110">IFERROR(Q18/$C18*100,"-")</f>
        <v>8.4060913705583751</v>
      </c>
      <c r="S18" s="820">
        <v>433</v>
      </c>
      <c r="T18" s="821">
        <f t="shared" ref="T18" si="111">IFERROR(S18/$C18*100,"-")</f>
        <v>1.7583756345177666</v>
      </c>
      <c r="U18" s="820">
        <v>69</v>
      </c>
      <c r="V18" s="821">
        <f t="shared" ref="V18" si="112">IFERROR(U18/$C18*100,"-")</f>
        <v>0.28020304568527915</v>
      </c>
      <c r="W18" s="820" t="s">
        <v>127</v>
      </c>
      <c r="X18" s="821" t="str">
        <f t="shared" ref="X18" si="113">IFERROR(W18/$C18*100,"-")</f>
        <v>-</v>
      </c>
      <c r="Y18" s="824"/>
    </row>
    <row r="19" spans="1:25" ht="15" customHeight="1">
      <c r="A19" s="1058" t="s">
        <v>0</v>
      </c>
      <c r="B19" s="819" t="s">
        <v>1191</v>
      </c>
      <c r="C19" s="820">
        <f t="shared" si="0"/>
        <v>192158</v>
      </c>
      <c r="D19" s="821">
        <f t="shared" si="0"/>
        <v>100</v>
      </c>
      <c r="E19" s="820">
        <v>207</v>
      </c>
      <c r="F19" s="821">
        <f t="shared" si="1"/>
        <v>0.10772385224658874</v>
      </c>
      <c r="G19" s="820">
        <v>17620</v>
      </c>
      <c r="H19" s="821">
        <f t="shared" si="1"/>
        <v>9.1695375680429656</v>
      </c>
      <c r="I19" s="820">
        <v>22272</v>
      </c>
      <c r="J19" s="821">
        <f t="shared" ref="J19" si="114">IFERROR(I19/$C19*100,"-")</f>
        <v>11.590462015632969</v>
      </c>
      <c r="K19" s="820">
        <v>53864</v>
      </c>
      <c r="L19" s="821">
        <f t="shared" ref="L19" si="115">IFERROR(K19/$C19*100,"-")</f>
        <v>28.031099407779013</v>
      </c>
      <c r="M19" s="820">
        <v>50098</v>
      </c>
      <c r="N19" s="821">
        <f t="shared" ref="N19" si="116">IFERROR(M19/$C19*100,"-")</f>
        <v>26.071253864007744</v>
      </c>
      <c r="O19" s="820">
        <v>32782</v>
      </c>
      <c r="P19" s="821">
        <f t="shared" ref="P19" si="117">IFERROR(O19/$C19*100,"-")</f>
        <v>17.059919441293104</v>
      </c>
      <c r="Q19" s="820">
        <v>12736</v>
      </c>
      <c r="R19" s="821">
        <f t="shared" ref="R19" si="118">IFERROR(Q19/$C19*100,"-")</f>
        <v>6.6278791411234508</v>
      </c>
      <c r="S19" s="820">
        <v>2227</v>
      </c>
      <c r="T19" s="821">
        <f t="shared" ref="T19" si="119">IFERROR(S19/$C19*100,"-")</f>
        <v>1.1589421205466335</v>
      </c>
      <c r="U19" s="820">
        <v>352</v>
      </c>
      <c r="V19" s="821">
        <f t="shared" ref="V19" si="120">IFERROR(U19/$C19*100,"-")</f>
        <v>0.18318258932753254</v>
      </c>
      <c r="W19" s="820">
        <f>SUM(W20:W21)</f>
        <v>0</v>
      </c>
      <c r="X19" s="820">
        <f t="shared" ref="X19" si="121">IFERROR(W19/$C19*100,"-")</f>
        <v>0</v>
      </c>
      <c r="Y19" s="824"/>
    </row>
    <row r="20" spans="1:25" ht="15" customHeight="1">
      <c r="A20" s="1059"/>
      <c r="B20" s="819" t="s">
        <v>1192</v>
      </c>
      <c r="C20" s="820">
        <f t="shared" si="0"/>
        <v>165604</v>
      </c>
      <c r="D20" s="821">
        <f t="shared" si="0"/>
        <v>99.999999999999986</v>
      </c>
      <c r="E20" s="820">
        <v>192</v>
      </c>
      <c r="F20" s="821">
        <f t="shared" si="1"/>
        <v>0.11593922852105021</v>
      </c>
      <c r="G20" s="820">
        <v>15446</v>
      </c>
      <c r="H20" s="821">
        <f t="shared" si="1"/>
        <v>9.3270693944590715</v>
      </c>
      <c r="I20" s="820">
        <v>18814</v>
      </c>
      <c r="J20" s="821">
        <f t="shared" ref="J20" si="122">IFERROR(I20/$C20*100,"-")</f>
        <v>11.360836694765828</v>
      </c>
      <c r="K20" s="820">
        <v>45930</v>
      </c>
      <c r="L20" s="821">
        <f t="shared" ref="L20" si="123">IFERROR(K20/$C20*100,"-")</f>
        <v>27.734837322769984</v>
      </c>
      <c r="M20" s="820">
        <v>44089</v>
      </c>
      <c r="N20" s="821">
        <f t="shared" ref="N20" si="124">IFERROR(M20/$C20*100,"-")</f>
        <v>26.623149199294705</v>
      </c>
      <c r="O20" s="820">
        <v>28498</v>
      </c>
      <c r="P20" s="821">
        <f t="shared" ref="P20" si="125">IFERROR(O20/$C20*100,"-")</f>
        <v>17.208521533296299</v>
      </c>
      <c r="Q20" s="820">
        <v>10594</v>
      </c>
      <c r="R20" s="821">
        <f t="shared" ref="R20" si="126">IFERROR(Q20/$C20*100,"-")</f>
        <v>6.3971884737083649</v>
      </c>
      <c r="S20" s="820">
        <v>1758</v>
      </c>
      <c r="T20" s="821">
        <f t="shared" ref="T20" si="127">IFERROR(S20/$C20*100,"-")</f>
        <v>1.0615685611458661</v>
      </c>
      <c r="U20" s="820">
        <v>283</v>
      </c>
      <c r="V20" s="821">
        <f t="shared" ref="V20" si="128">IFERROR(U20/$C20*100,"-")</f>
        <v>0.17088959203883963</v>
      </c>
      <c r="W20" s="820" t="s">
        <v>127</v>
      </c>
      <c r="X20" s="821" t="str">
        <f t="shared" ref="X20" si="129">IFERROR(W20/$C20*100,"-")</f>
        <v>-</v>
      </c>
      <c r="Y20" s="824"/>
    </row>
    <row r="21" spans="1:25" ht="15" customHeight="1">
      <c r="A21" s="1059"/>
      <c r="B21" s="819" t="s">
        <v>1193</v>
      </c>
      <c r="C21" s="820">
        <f t="shared" si="0"/>
        <v>26554</v>
      </c>
      <c r="D21" s="821">
        <f t="shared" si="0"/>
        <v>99.999999999999986</v>
      </c>
      <c r="E21" s="820">
        <v>15</v>
      </c>
      <c r="F21" s="821">
        <f t="shared" si="1"/>
        <v>5.6488664607968669E-2</v>
      </c>
      <c r="G21" s="820">
        <v>2174</v>
      </c>
      <c r="H21" s="821">
        <f t="shared" si="1"/>
        <v>8.1870904571815917</v>
      </c>
      <c r="I21" s="820">
        <v>3458</v>
      </c>
      <c r="J21" s="821">
        <f t="shared" ref="J21" si="130">IFERROR(I21/$C21*100,"-")</f>
        <v>13.022520147623709</v>
      </c>
      <c r="K21" s="820">
        <v>7934</v>
      </c>
      <c r="L21" s="821">
        <f t="shared" ref="L21" si="131">IFERROR(K21/$C21*100,"-")</f>
        <v>29.878737666641559</v>
      </c>
      <c r="M21" s="820">
        <v>6009</v>
      </c>
      <c r="N21" s="821">
        <f t="shared" ref="N21" si="132">IFERROR(M21/$C21*100,"-")</f>
        <v>22.629359041952249</v>
      </c>
      <c r="O21" s="820">
        <v>4284</v>
      </c>
      <c r="P21" s="821">
        <f t="shared" ref="P21" si="133">IFERROR(O21/$C21*100,"-")</f>
        <v>16.13316261203585</v>
      </c>
      <c r="Q21" s="820">
        <v>2142</v>
      </c>
      <c r="R21" s="821">
        <f t="shared" ref="R21" si="134">IFERROR(Q21/$C21*100,"-")</f>
        <v>8.066581306017925</v>
      </c>
      <c r="S21" s="820">
        <v>469</v>
      </c>
      <c r="T21" s="821">
        <f t="shared" ref="T21" si="135">IFERROR(S21/$C21*100,"-")</f>
        <v>1.7662122467424868</v>
      </c>
      <c r="U21" s="820">
        <v>69</v>
      </c>
      <c r="V21" s="821">
        <f t="shared" ref="V21" si="136">IFERROR(U21/$C21*100,"-")</f>
        <v>0.25984785719665587</v>
      </c>
      <c r="W21" s="820" t="s">
        <v>127</v>
      </c>
      <c r="X21" s="821" t="str">
        <f t="shared" ref="X21" si="137">IFERROR(W21/$C21*100,"-")</f>
        <v>-</v>
      </c>
      <c r="Y21" s="824"/>
    </row>
    <row r="22" spans="1:25" ht="15" customHeight="1">
      <c r="A22" s="1058" t="s">
        <v>1</v>
      </c>
      <c r="B22" s="819" t="s">
        <v>1191</v>
      </c>
      <c r="C22" s="820">
        <f t="shared" si="0"/>
        <v>192229</v>
      </c>
      <c r="D22" s="821">
        <f t="shared" si="0"/>
        <v>100</v>
      </c>
      <c r="E22" s="820">
        <v>286</v>
      </c>
      <c r="F22" s="821">
        <f t="shared" si="1"/>
        <v>0.14878088113656107</v>
      </c>
      <c r="G22" s="820">
        <v>18158</v>
      </c>
      <c r="H22" s="821">
        <f t="shared" si="1"/>
        <v>9.4460253135583088</v>
      </c>
      <c r="I22" s="820">
        <v>23342</v>
      </c>
      <c r="J22" s="821">
        <f t="shared" ref="J22" si="138">IFERROR(I22/$C22*100,"-")</f>
        <v>12.142808837376254</v>
      </c>
      <c r="K22" s="820">
        <v>51452</v>
      </c>
      <c r="L22" s="821">
        <f t="shared" ref="L22" si="139">IFERROR(K22/$C22*100,"-")</f>
        <v>26.76599264419</v>
      </c>
      <c r="M22" s="820">
        <v>51431</v>
      </c>
      <c r="N22" s="821">
        <f t="shared" ref="N22" si="140">IFERROR(M22/$C22*100,"-")</f>
        <v>26.755068173896756</v>
      </c>
      <c r="O22" s="820">
        <v>32220</v>
      </c>
      <c r="P22" s="821">
        <f t="shared" ref="P22" si="141">IFERROR(O22/$C22*100,"-")</f>
        <v>16.761258707062932</v>
      </c>
      <c r="Q22" s="820">
        <v>12767</v>
      </c>
      <c r="R22" s="821">
        <f t="shared" ref="R22" si="142">IFERROR(Q22/$C22*100,"-")</f>
        <v>6.6415577254212419</v>
      </c>
      <c r="S22" s="820">
        <v>2203</v>
      </c>
      <c r="T22" s="821">
        <f t="shared" ref="T22" si="143">IFERROR(S22/$C22*100,"-")</f>
        <v>1.1460289550484057</v>
      </c>
      <c r="U22" s="820">
        <v>370</v>
      </c>
      <c r="V22" s="821">
        <f t="shared" ref="V22" si="144">IFERROR(U22/$C22*100,"-")</f>
        <v>0.19247876230953706</v>
      </c>
      <c r="W22" s="820">
        <f>SUM(W23:W24)</f>
        <v>0</v>
      </c>
      <c r="X22" s="820">
        <f t="shared" ref="X22" si="145">IFERROR(W22/$C22*100,"-")</f>
        <v>0</v>
      </c>
      <c r="Y22" s="824"/>
    </row>
    <row r="23" spans="1:25" ht="15" customHeight="1">
      <c r="A23" s="1059"/>
      <c r="B23" s="819" t="s">
        <v>1182</v>
      </c>
      <c r="C23" s="820">
        <f t="shared" si="0"/>
        <v>165516</v>
      </c>
      <c r="D23" s="821">
        <f t="shared" si="0"/>
        <v>100</v>
      </c>
      <c r="E23" s="820">
        <v>261</v>
      </c>
      <c r="F23" s="821">
        <f t="shared" si="1"/>
        <v>0.15768868266511998</v>
      </c>
      <c r="G23" s="820">
        <v>15773</v>
      </c>
      <c r="H23" s="821">
        <f t="shared" si="1"/>
        <v>9.5295923052756226</v>
      </c>
      <c r="I23" s="820">
        <v>19646</v>
      </c>
      <c r="J23" s="821">
        <f t="shared" ref="J23" si="146">IFERROR(I23/$C23*100,"-")</f>
        <v>11.869547354938495</v>
      </c>
      <c r="K23" s="820">
        <v>43554</v>
      </c>
      <c r="L23" s="821">
        <f t="shared" ref="L23" si="147">IFERROR(K23/$C23*100,"-")</f>
        <v>26.314072355542667</v>
      </c>
      <c r="M23" s="820">
        <v>45111</v>
      </c>
      <c r="N23" s="821">
        <f t="shared" ref="N23" si="148">IFERROR(M23/$C23*100,"-")</f>
        <v>27.254766910751833</v>
      </c>
      <c r="O23" s="820">
        <v>28316</v>
      </c>
      <c r="P23" s="821">
        <f t="shared" ref="P23" si="149">IFERROR(O23/$C23*100,"-")</f>
        <v>17.107711641170642</v>
      </c>
      <c r="Q23" s="820">
        <v>10773</v>
      </c>
      <c r="R23" s="821">
        <f t="shared" ref="R23" si="150">IFERROR(Q23/$C23*100,"-")</f>
        <v>6.5087363155223663</v>
      </c>
      <c r="S23" s="820">
        <v>1775</v>
      </c>
      <c r="T23" s="821">
        <f t="shared" ref="T23" si="151">IFERROR(S23/$C23*100,"-")</f>
        <v>1.072403876362406</v>
      </c>
      <c r="U23" s="820">
        <v>307</v>
      </c>
      <c r="V23" s="821">
        <f t="shared" ref="V23" si="152">IFERROR(U23/$C23*100,"-")</f>
        <v>0.18548055777084996</v>
      </c>
      <c r="W23" s="820" t="s">
        <v>127</v>
      </c>
      <c r="X23" s="821" t="str">
        <f t="shared" ref="X23" si="153">IFERROR(W23/$C23*100,"-")</f>
        <v>-</v>
      </c>
      <c r="Y23" s="824"/>
    </row>
    <row r="24" spans="1:25" ht="15" customHeight="1">
      <c r="A24" s="1059"/>
      <c r="B24" s="819" t="s">
        <v>1183</v>
      </c>
      <c r="C24" s="820">
        <f t="shared" si="0"/>
        <v>26713</v>
      </c>
      <c r="D24" s="821">
        <f t="shared" si="0"/>
        <v>100.00000000000003</v>
      </c>
      <c r="E24" s="820">
        <v>25</v>
      </c>
      <c r="F24" s="821">
        <f t="shared" si="1"/>
        <v>9.3587391906562345E-2</v>
      </c>
      <c r="G24" s="820">
        <v>2385</v>
      </c>
      <c r="H24" s="821">
        <f t="shared" si="1"/>
        <v>8.9282371878860491</v>
      </c>
      <c r="I24" s="820">
        <v>3696</v>
      </c>
      <c r="J24" s="821">
        <f t="shared" ref="J24" si="154">IFERROR(I24/$C24*100,"-")</f>
        <v>13.835960019466178</v>
      </c>
      <c r="K24" s="820">
        <v>7898</v>
      </c>
      <c r="L24" s="821">
        <f t="shared" ref="L24" si="155">IFERROR(K24/$C24*100,"-")</f>
        <v>29.566128851121178</v>
      </c>
      <c r="M24" s="820">
        <v>6320</v>
      </c>
      <c r="N24" s="821">
        <f t="shared" ref="N24" si="156">IFERROR(M24/$C24*100,"-")</f>
        <v>23.658892673978961</v>
      </c>
      <c r="O24" s="820">
        <v>3904</v>
      </c>
      <c r="P24" s="821">
        <f t="shared" ref="P24" si="157">IFERROR(O24/$C24*100,"-")</f>
        <v>14.614607120128776</v>
      </c>
      <c r="Q24" s="820">
        <v>1994</v>
      </c>
      <c r="R24" s="821">
        <f t="shared" ref="R24" si="158">IFERROR(Q24/$C24*100,"-")</f>
        <v>7.4645303784674129</v>
      </c>
      <c r="S24" s="820">
        <v>428</v>
      </c>
      <c r="T24" s="821">
        <f t="shared" ref="T24" si="159">IFERROR(S24/$C24*100,"-")</f>
        <v>1.6022161494403473</v>
      </c>
      <c r="U24" s="820">
        <v>63</v>
      </c>
      <c r="V24" s="821">
        <f t="shared" ref="V24" si="160">IFERROR(U24/$C24*100,"-")</f>
        <v>0.23584022760453713</v>
      </c>
      <c r="W24" s="820" t="s">
        <v>127</v>
      </c>
      <c r="X24" s="821" t="str">
        <f t="shared" ref="X24" si="161">IFERROR(W24/$C24*100,"-")</f>
        <v>-</v>
      </c>
      <c r="Y24" s="824"/>
    </row>
    <row r="25" spans="1:25" ht="15" customHeight="1">
      <c r="A25" s="1058" t="s">
        <v>2</v>
      </c>
      <c r="B25" s="819" t="s">
        <v>1191</v>
      </c>
      <c r="C25" s="820">
        <f t="shared" si="0"/>
        <v>182828</v>
      </c>
      <c r="D25" s="821">
        <f t="shared" si="0"/>
        <v>99.999999999999986</v>
      </c>
      <c r="E25" s="820">
        <v>460</v>
      </c>
      <c r="F25" s="821">
        <f t="shared" si="1"/>
        <v>0.25160259916424182</v>
      </c>
      <c r="G25" s="820">
        <v>17239</v>
      </c>
      <c r="H25" s="821">
        <f t="shared" si="1"/>
        <v>9.4290808847660106</v>
      </c>
      <c r="I25" s="820">
        <v>22271</v>
      </c>
      <c r="J25" s="821">
        <f t="shared" ref="J25" si="162">IFERROR(I25/$C25*100,"-")</f>
        <v>12.181394534753977</v>
      </c>
      <c r="K25" s="820">
        <v>46856</v>
      </c>
      <c r="L25" s="821">
        <f t="shared" ref="L25" si="163">IFERROR(K25/$C25*100,"-")</f>
        <v>25.628459535738507</v>
      </c>
      <c r="M25" s="820">
        <v>49155</v>
      </c>
      <c r="N25" s="821">
        <f t="shared" ref="N25" si="164">IFERROR(M25/$C25*100,"-")</f>
        <v>26.88592556938762</v>
      </c>
      <c r="O25" s="820">
        <v>31047</v>
      </c>
      <c r="P25" s="821">
        <f t="shared" ref="P25" si="165">IFERROR(O25/$C25*100,"-")</f>
        <v>16.981534557070034</v>
      </c>
      <c r="Q25" s="820">
        <v>12972</v>
      </c>
      <c r="R25" s="821">
        <f t="shared" ref="R25" si="166">IFERROR(Q25/$C25*100,"-")</f>
        <v>7.0951932964316189</v>
      </c>
      <c r="S25" s="820">
        <v>2436</v>
      </c>
      <c r="T25" s="821">
        <f t="shared" ref="T25" si="167">IFERROR(S25/$C25*100,"-")</f>
        <v>1.3323998512262891</v>
      </c>
      <c r="U25" s="820">
        <v>392</v>
      </c>
      <c r="V25" s="821">
        <f t="shared" ref="V25" si="168">IFERROR(U25/$C25*100,"-")</f>
        <v>0.21440917146170169</v>
      </c>
      <c r="W25" s="820">
        <f>SUM(W26:W27)</f>
        <v>0</v>
      </c>
      <c r="X25" s="820">
        <f t="shared" ref="X25" si="169">IFERROR(W25/$C25*100,"-")</f>
        <v>0</v>
      </c>
      <c r="Y25" s="824"/>
    </row>
    <row r="26" spans="1:25" ht="15" customHeight="1">
      <c r="A26" s="1059"/>
      <c r="B26" s="819" t="s">
        <v>1194</v>
      </c>
      <c r="C26" s="820">
        <f t="shared" si="0"/>
        <v>156309</v>
      </c>
      <c r="D26" s="821">
        <f t="shared" si="0"/>
        <v>100</v>
      </c>
      <c r="E26" s="820">
        <v>417</v>
      </c>
      <c r="F26" s="821">
        <f t="shared" si="1"/>
        <v>0.26677926414985698</v>
      </c>
      <c r="G26" s="820">
        <v>14830</v>
      </c>
      <c r="H26" s="821">
        <f t="shared" si="1"/>
        <v>9.4876174756411977</v>
      </c>
      <c r="I26" s="820">
        <v>18849</v>
      </c>
      <c r="J26" s="821">
        <f t="shared" ref="J26" si="170">IFERROR(I26/$C26*100,"-")</f>
        <v>12.058806594629868</v>
      </c>
      <c r="K26" s="820">
        <v>39512</v>
      </c>
      <c r="L26" s="821">
        <f t="shared" ref="L26" si="171">IFERROR(K26/$C26*100,"-")</f>
        <v>25.278134976232973</v>
      </c>
      <c r="M26" s="820">
        <v>42940</v>
      </c>
      <c r="N26" s="821">
        <f t="shared" ref="N26" si="172">IFERROR(M26/$C26*100,"-")</f>
        <v>27.471226864735875</v>
      </c>
      <c r="O26" s="820">
        <v>26841</v>
      </c>
      <c r="P26" s="821">
        <f t="shared" ref="P26" si="173">IFERROR(O26/$C26*100,"-")</f>
        <v>17.171755944955187</v>
      </c>
      <c r="Q26" s="820">
        <v>10714</v>
      </c>
      <c r="R26" s="821">
        <f t="shared" ref="R26" si="174">IFERROR(Q26/$C26*100,"-")</f>
        <v>6.8543717892123937</v>
      </c>
      <c r="S26" s="820">
        <v>1878</v>
      </c>
      <c r="T26" s="821">
        <f t="shared" ref="T26" si="175">IFERROR(S26/$C26*100,"-")</f>
        <v>1.2014663263151835</v>
      </c>
      <c r="U26" s="820">
        <v>328</v>
      </c>
      <c r="V26" s="821">
        <f t="shared" ref="V26" si="176">IFERROR(U26/$C26*100,"-")</f>
        <v>0.20984076412746544</v>
      </c>
      <c r="W26" s="820" t="s">
        <v>127</v>
      </c>
      <c r="X26" s="821" t="str">
        <f t="shared" ref="X26" si="177">IFERROR(W26/$C26*100,"-")</f>
        <v>-</v>
      </c>
      <c r="Y26" s="824"/>
    </row>
    <row r="27" spans="1:25" ht="15" customHeight="1">
      <c r="A27" s="1059"/>
      <c r="B27" s="819" t="s">
        <v>1193</v>
      </c>
      <c r="C27" s="820">
        <f t="shared" si="0"/>
        <v>26519</v>
      </c>
      <c r="D27" s="821">
        <f t="shared" si="0"/>
        <v>99.999999999999986</v>
      </c>
      <c r="E27" s="820">
        <v>43</v>
      </c>
      <c r="F27" s="821">
        <f t="shared" si="1"/>
        <v>0.16214789396281912</v>
      </c>
      <c r="G27" s="820">
        <v>2409</v>
      </c>
      <c r="H27" s="821">
        <f t="shared" si="1"/>
        <v>9.0840529431728196</v>
      </c>
      <c r="I27" s="820">
        <v>3422</v>
      </c>
      <c r="J27" s="821">
        <f t="shared" ref="J27" si="178">IFERROR(I27/$C27*100,"-")</f>
        <v>12.903955654436441</v>
      </c>
      <c r="K27" s="820">
        <v>7344</v>
      </c>
      <c r="L27" s="821">
        <f t="shared" ref="L27" si="179">IFERROR(K27/$C27*100,"-")</f>
        <v>27.693351936347526</v>
      </c>
      <c r="M27" s="820">
        <v>6215</v>
      </c>
      <c r="N27" s="821">
        <f t="shared" ref="N27" si="180">IFERROR(M27/$C27*100,"-")</f>
        <v>23.436026999509785</v>
      </c>
      <c r="O27" s="820">
        <v>4206</v>
      </c>
      <c r="P27" s="821">
        <f t="shared" ref="P27" si="181">IFERROR(O27/$C27*100,"-")</f>
        <v>15.860326558316679</v>
      </c>
      <c r="Q27" s="820">
        <v>2258</v>
      </c>
      <c r="R27" s="821">
        <f t="shared" ref="R27" si="182">IFERROR(Q27/$C27*100,"-")</f>
        <v>8.514649873675479</v>
      </c>
      <c r="S27" s="820">
        <v>558</v>
      </c>
      <c r="T27" s="821">
        <f t="shared" ref="T27" si="183">IFERROR(S27/$C27*100,"-")</f>
        <v>2.1041517402616989</v>
      </c>
      <c r="U27" s="820">
        <v>64</v>
      </c>
      <c r="V27" s="821">
        <f t="shared" ref="V27" si="184">IFERROR(U27/$C27*100,"-")</f>
        <v>0.24133640031675402</v>
      </c>
      <c r="W27" s="820" t="s">
        <v>127</v>
      </c>
      <c r="X27" s="821" t="str">
        <f t="shared" ref="X27" si="185">IFERROR(W27/$C27*100,"-")</f>
        <v>-</v>
      </c>
      <c r="Y27" s="824"/>
    </row>
    <row r="28" spans="1:25" ht="15" customHeight="1">
      <c r="A28" s="1058" t="s">
        <v>3</v>
      </c>
      <c r="B28" s="819" t="s">
        <v>1195</v>
      </c>
      <c r="C28" s="820">
        <f t="shared" si="0"/>
        <v>177562</v>
      </c>
      <c r="D28" s="821">
        <f t="shared" si="0"/>
        <v>100.00000000000001</v>
      </c>
      <c r="E28" s="820">
        <v>325</v>
      </c>
      <c r="F28" s="821">
        <f t="shared" si="1"/>
        <v>0.18303465831653168</v>
      </c>
      <c r="G28" s="820">
        <v>17923</v>
      </c>
      <c r="H28" s="821">
        <f t="shared" si="1"/>
        <v>10.093939018483685</v>
      </c>
      <c r="I28" s="820">
        <v>22272</v>
      </c>
      <c r="J28" s="821">
        <f t="shared" ref="J28" si="186">IFERROR(I28/$C28*100,"-")</f>
        <v>12.543224338540904</v>
      </c>
      <c r="K28" s="820">
        <v>42805</v>
      </c>
      <c r="L28" s="821">
        <f t="shared" ref="L28" si="187">IFERROR(K28/$C28*100,"-")</f>
        <v>24.107072459197351</v>
      </c>
      <c r="M28" s="820">
        <v>46491</v>
      </c>
      <c r="N28" s="821">
        <f t="shared" ref="N28" si="188">IFERROR(M28/$C28*100,"-")</f>
        <v>26.182967076288843</v>
      </c>
      <c r="O28" s="820">
        <v>30775</v>
      </c>
      <c r="P28" s="821">
        <f t="shared" ref="P28" si="189">IFERROR(O28/$C28*100,"-")</f>
        <v>17.331974183665423</v>
      </c>
      <c r="Q28" s="820">
        <v>13810</v>
      </c>
      <c r="R28" s="821">
        <f t="shared" ref="R28" si="190">IFERROR(Q28/$C28*100,"-")</f>
        <v>7.777565019542469</v>
      </c>
      <c r="S28" s="820">
        <v>2728</v>
      </c>
      <c r="T28" s="821">
        <f t="shared" ref="T28" si="191">IFERROR(S28/$C28*100,"-")</f>
        <v>1.5363647627307644</v>
      </c>
      <c r="U28" s="820">
        <v>432</v>
      </c>
      <c r="V28" s="821">
        <f t="shared" ref="V28" si="192">IFERROR(U28/$C28*100,"-")</f>
        <v>0.24329529966997443</v>
      </c>
      <c r="W28" s="820">
        <f>SUM(W29:W30)</f>
        <v>1</v>
      </c>
      <c r="X28" s="821">
        <f t="shared" ref="X28" si="193">IFERROR(W28/$C28*100,"-")</f>
        <v>5.6318356405086676E-4</v>
      </c>
      <c r="Y28" s="824"/>
    </row>
    <row r="29" spans="1:25" ht="15" customHeight="1">
      <c r="A29" s="1059"/>
      <c r="B29" s="819" t="s">
        <v>1182</v>
      </c>
      <c r="C29" s="820">
        <f t="shared" si="0"/>
        <v>151477</v>
      </c>
      <c r="D29" s="821">
        <f t="shared" si="0"/>
        <v>100.00000000000001</v>
      </c>
      <c r="E29" s="820">
        <v>299</v>
      </c>
      <c r="F29" s="821">
        <f t="shared" si="1"/>
        <v>0.19738970272714668</v>
      </c>
      <c r="G29" s="820">
        <v>15533</v>
      </c>
      <c r="H29" s="821">
        <f t="shared" si="1"/>
        <v>10.254362048363779</v>
      </c>
      <c r="I29" s="820">
        <v>18982</v>
      </c>
      <c r="J29" s="821">
        <f t="shared" ref="J29" si="194">IFERROR(I29/$C29*100,"-")</f>
        <v>12.531275375139462</v>
      </c>
      <c r="K29" s="820">
        <v>35939</v>
      </c>
      <c r="L29" s="821">
        <f t="shared" ref="L29" si="195">IFERROR(K29/$C29*100,"-")</f>
        <v>23.72571413481915</v>
      </c>
      <c r="M29" s="820">
        <v>40152</v>
      </c>
      <c r="N29" s="821">
        <f t="shared" ref="N29" si="196">IFERROR(M29/$C29*100,"-")</f>
        <v>26.506994461205331</v>
      </c>
      <c r="O29" s="820">
        <v>26622</v>
      </c>
      <c r="P29" s="821">
        <f t="shared" ref="P29" si="197">IFERROR(O29/$C29*100,"-")</f>
        <v>17.574945371244478</v>
      </c>
      <c r="Q29" s="820">
        <v>11442</v>
      </c>
      <c r="R29" s="821">
        <f t="shared" ref="R29" si="198">IFERROR(Q29/$C29*100,"-")</f>
        <v>7.5536220020201092</v>
      </c>
      <c r="S29" s="820">
        <v>2154</v>
      </c>
      <c r="T29" s="821">
        <f t="shared" ref="T29" si="199">IFERROR(S29/$C29*100,"-")</f>
        <v>1.4219980591112842</v>
      </c>
      <c r="U29" s="820">
        <v>353</v>
      </c>
      <c r="V29" s="821">
        <f t="shared" ref="V29" si="200">IFERROR(U29/$C29*100,"-")</f>
        <v>0.23303867913940729</v>
      </c>
      <c r="W29" s="820">
        <v>1</v>
      </c>
      <c r="X29" s="821">
        <f t="shared" ref="X29" si="201">IFERROR(W29/$C29*100,"-")</f>
        <v>6.6016622985667797E-4</v>
      </c>
      <c r="Y29" s="824"/>
    </row>
    <row r="30" spans="1:25" ht="15" customHeight="1">
      <c r="A30" s="1059"/>
      <c r="B30" s="819" t="s">
        <v>1196</v>
      </c>
      <c r="C30" s="820">
        <f t="shared" si="0"/>
        <v>26085</v>
      </c>
      <c r="D30" s="821">
        <f t="shared" si="0"/>
        <v>99.999999999999986</v>
      </c>
      <c r="E30" s="820">
        <v>26</v>
      </c>
      <c r="F30" s="821">
        <f t="shared" si="1"/>
        <v>9.9674142227333715E-2</v>
      </c>
      <c r="G30" s="820">
        <v>2390</v>
      </c>
      <c r="H30" s="821">
        <f t="shared" si="1"/>
        <v>9.1623538432049063</v>
      </c>
      <c r="I30" s="820">
        <v>3290</v>
      </c>
      <c r="J30" s="821">
        <f t="shared" ref="J30" si="202">IFERROR(I30/$C30*100,"-")</f>
        <v>12.612612612612612</v>
      </c>
      <c r="K30" s="820">
        <v>6866</v>
      </c>
      <c r="L30" s="821">
        <f t="shared" ref="L30" si="203">IFERROR(K30/$C30*100,"-")</f>
        <v>26.321640789725897</v>
      </c>
      <c r="M30" s="820">
        <v>6339</v>
      </c>
      <c r="N30" s="821">
        <f t="shared" ref="N30" si="204">IFERROR(M30/$C30*100,"-")</f>
        <v>24.30132259919494</v>
      </c>
      <c r="O30" s="820">
        <v>4153</v>
      </c>
      <c r="P30" s="821">
        <f t="shared" ref="P30" si="205">IFERROR(O30/$C30*100,"-")</f>
        <v>15.921027410389113</v>
      </c>
      <c r="Q30" s="820">
        <v>2368</v>
      </c>
      <c r="R30" s="821">
        <f t="shared" ref="R30" si="206">IFERROR(Q30/$C30*100,"-")</f>
        <v>9.0780141843971638</v>
      </c>
      <c r="S30" s="820">
        <v>574</v>
      </c>
      <c r="T30" s="821">
        <f t="shared" ref="T30" si="207">IFERROR(S30/$C30*100,"-")</f>
        <v>2.200498370711137</v>
      </c>
      <c r="U30" s="820">
        <v>79</v>
      </c>
      <c r="V30" s="821">
        <f t="shared" ref="V30" si="208">IFERROR(U30/$C30*100,"-")</f>
        <v>0.3028560475368986</v>
      </c>
      <c r="W30" s="820" t="s">
        <v>127</v>
      </c>
      <c r="X30" s="821" t="str">
        <f t="shared" ref="X30" si="209">IFERROR(W30/$C30*100,"-")</f>
        <v>-</v>
      </c>
      <c r="Y30" s="824"/>
    </row>
    <row r="31" spans="1:25" ht="15" customHeight="1">
      <c r="A31" s="1058" t="s">
        <v>1060</v>
      </c>
      <c r="B31" s="819" t="s">
        <v>1197</v>
      </c>
      <c r="C31" s="820">
        <f t="shared" ref="C31:D33" si="210">SUM(E31,G31,I31,K31,M31,O31,Q31,S31,U31,W31)</f>
        <v>139141</v>
      </c>
      <c r="D31" s="821">
        <f t="shared" si="210"/>
        <v>99.999999999999972</v>
      </c>
      <c r="E31" s="820">
        <v>340</v>
      </c>
      <c r="F31" s="821">
        <f t="shared" si="1"/>
        <v>0.24435644418251989</v>
      </c>
      <c r="G31" s="820">
        <v>15944</v>
      </c>
      <c r="H31" s="821">
        <f t="shared" si="1"/>
        <v>11.458879841312051</v>
      </c>
      <c r="I31" s="820">
        <v>18847</v>
      </c>
      <c r="J31" s="821">
        <f t="shared" ref="J31" si="211">IFERROR(I31/$C31*100,"-")</f>
        <v>13.545252657376331</v>
      </c>
      <c r="K31" s="820">
        <v>31661</v>
      </c>
      <c r="L31" s="821">
        <f t="shared" ref="L31" si="212">IFERROR(K31/$C31*100,"-")</f>
        <v>22.754615821361064</v>
      </c>
      <c r="M31" s="820">
        <v>34134</v>
      </c>
      <c r="N31" s="821">
        <f t="shared" ref="N31" si="213">IFERROR(M31/$C31*100,"-")</f>
        <v>24.531949605076864</v>
      </c>
      <c r="O31" s="820">
        <v>23195</v>
      </c>
      <c r="P31" s="821">
        <f t="shared" ref="P31" si="214">IFERROR(O31/$C31*100,"-")</f>
        <v>16.670140361216319</v>
      </c>
      <c r="Q31" s="820">
        <v>11953</v>
      </c>
      <c r="R31" s="821">
        <f t="shared" ref="R31" si="215">IFERROR(Q31/$C31*100,"-")</f>
        <v>8.5905664038637077</v>
      </c>
      <c r="S31" s="820">
        <v>2652</v>
      </c>
      <c r="T31" s="821">
        <f t="shared" ref="T31" si="216">IFERROR(S31/$C31*100,"-")</f>
        <v>1.905980264623655</v>
      </c>
      <c r="U31" s="820">
        <v>415</v>
      </c>
      <c r="V31" s="821">
        <f t="shared" ref="V31" si="217">IFERROR(U31/$C31*100,"-")</f>
        <v>0.29825860098748752</v>
      </c>
      <c r="W31" s="820">
        <f>SUM(W32:W33)</f>
        <v>0</v>
      </c>
      <c r="X31" s="820">
        <f t="shared" ref="X31" si="218">IFERROR(W31/$C31*100,"-")</f>
        <v>0</v>
      </c>
      <c r="Y31" s="824"/>
    </row>
    <row r="32" spans="1:25" ht="15" customHeight="1">
      <c r="A32" s="1059"/>
      <c r="B32" s="819" t="s">
        <v>1198</v>
      </c>
      <c r="C32" s="820">
        <f t="shared" si="210"/>
        <v>118047</v>
      </c>
      <c r="D32" s="821">
        <f t="shared" si="210"/>
        <v>100</v>
      </c>
      <c r="E32" s="820">
        <v>319</v>
      </c>
      <c r="F32" s="821">
        <f t="shared" si="1"/>
        <v>0.27023134853066999</v>
      </c>
      <c r="G32" s="820">
        <v>13867</v>
      </c>
      <c r="H32" s="821">
        <f t="shared" si="1"/>
        <v>11.747016019043262</v>
      </c>
      <c r="I32" s="820">
        <v>16103</v>
      </c>
      <c r="J32" s="821">
        <f t="shared" ref="J32" si="219">IFERROR(I32/$C32*100,"-")</f>
        <v>13.641176819402443</v>
      </c>
      <c r="K32" s="820">
        <v>26600</v>
      </c>
      <c r="L32" s="821">
        <f t="shared" ref="L32" si="220">IFERROR(K32/$C32*100,"-")</f>
        <v>22.533397714469661</v>
      </c>
      <c r="M32" s="820">
        <v>29221</v>
      </c>
      <c r="N32" s="821">
        <f t="shared" ref="N32" si="221">IFERROR(M32/$C32*100,"-")</f>
        <v>24.753699797538271</v>
      </c>
      <c r="O32" s="820">
        <v>19755</v>
      </c>
      <c r="P32" s="821">
        <f t="shared" ref="P32" si="222">IFERROR(O32/$C32*100,"-")</f>
        <v>16.734859843960457</v>
      </c>
      <c r="Q32" s="820">
        <v>9809</v>
      </c>
      <c r="R32" s="821">
        <f t="shared" ref="R32" si="223">IFERROR(Q32/$C32*100,"-")</f>
        <v>8.3094021872643946</v>
      </c>
      <c r="S32" s="820">
        <v>2043</v>
      </c>
      <c r="T32" s="821">
        <f t="shared" ref="T32" si="224">IFERROR(S32/$C32*100,"-")</f>
        <v>1.7306665988970495</v>
      </c>
      <c r="U32" s="820">
        <v>330</v>
      </c>
      <c r="V32" s="821">
        <f t="shared" ref="V32" si="225">IFERROR(U32/$C32*100,"-")</f>
        <v>0.27954967089379656</v>
      </c>
      <c r="W32" s="820" t="s">
        <v>127</v>
      </c>
      <c r="X32" s="821" t="str">
        <f t="shared" ref="X32" si="226">IFERROR(W32/$C32*100,"-")</f>
        <v>-</v>
      </c>
      <c r="Y32" s="824"/>
    </row>
    <row r="33" spans="1:25" ht="15" customHeight="1">
      <c r="A33" s="1060"/>
      <c r="B33" s="825" t="s">
        <v>1196</v>
      </c>
      <c r="C33" s="826">
        <f t="shared" si="210"/>
        <v>21094</v>
      </c>
      <c r="D33" s="827">
        <f t="shared" si="210"/>
        <v>100</v>
      </c>
      <c r="E33" s="826">
        <v>21</v>
      </c>
      <c r="F33" s="827">
        <f t="shared" si="1"/>
        <v>9.9554375651844121E-2</v>
      </c>
      <c r="G33" s="826">
        <v>2077</v>
      </c>
      <c r="H33" s="827">
        <f t="shared" si="1"/>
        <v>9.8464018204228694</v>
      </c>
      <c r="I33" s="826">
        <v>2744</v>
      </c>
      <c r="J33" s="827">
        <f t="shared" ref="J33" si="227">IFERROR(I33/$C33*100,"-")</f>
        <v>13.008438418507632</v>
      </c>
      <c r="K33" s="826">
        <v>5061</v>
      </c>
      <c r="L33" s="827">
        <f t="shared" ref="L33" si="228">IFERROR(K33/$C33*100,"-")</f>
        <v>23.992604532094433</v>
      </c>
      <c r="M33" s="826">
        <v>4913</v>
      </c>
      <c r="N33" s="827">
        <f t="shared" ref="N33" si="229">IFERROR(M33/$C33*100,"-")</f>
        <v>23.290983217976677</v>
      </c>
      <c r="O33" s="826">
        <v>3440</v>
      </c>
      <c r="P33" s="827">
        <f t="shared" ref="P33" si="230">IFERROR(O33/$C33*100,"-")</f>
        <v>16.307954868683041</v>
      </c>
      <c r="Q33" s="826">
        <v>2144</v>
      </c>
      <c r="R33" s="827">
        <f t="shared" ref="R33" si="231">IFERROR(Q33/$C33*100,"-")</f>
        <v>10.1640276855978</v>
      </c>
      <c r="S33" s="826">
        <v>609</v>
      </c>
      <c r="T33" s="827">
        <f t="shared" ref="T33" si="232">IFERROR(S33/$C33*100,"-")</f>
        <v>2.8870768939034797</v>
      </c>
      <c r="U33" s="826">
        <v>85</v>
      </c>
      <c r="V33" s="827">
        <f t="shared" ref="V33" si="233">IFERROR(U33/$C33*100,"-")</f>
        <v>0.4029581871622262</v>
      </c>
      <c r="W33" s="826" t="s">
        <v>127</v>
      </c>
      <c r="X33" s="827" t="str">
        <f t="shared" ref="X33" si="234">IFERROR(W33/$C33*100,"-")</f>
        <v>-</v>
      </c>
      <c r="Y33" s="824"/>
    </row>
    <row r="34" spans="1:25" ht="15" customHeight="1">
      <c r="A34" s="828" t="s">
        <v>1199</v>
      </c>
      <c r="B34" s="828"/>
    </row>
    <row r="35" spans="1:25" ht="15" customHeight="1">
      <c r="A35" s="831" t="s">
        <v>1200</v>
      </c>
    </row>
  </sheetData>
  <mergeCells count="23">
    <mergeCell ref="A10:A12"/>
    <mergeCell ref="A1:X1"/>
    <mergeCell ref="A2:B3"/>
    <mergeCell ref="C2:D2"/>
    <mergeCell ref="E2:F2"/>
    <mergeCell ref="G2:H2"/>
    <mergeCell ref="I2:J2"/>
    <mergeCell ref="K2:L2"/>
    <mergeCell ref="M2:N2"/>
    <mergeCell ref="O2:P2"/>
    <mergeCell ref="Q2:R2"/>
    <mergeCell ref="S2:T2"/>
    <mergeCell ref="U2:V2"/>
    <mergeCell ref="W2:X2"/>
    <mergeCell ref="A4:A6"/>
    <mergeCell ref="A7:A9"/>
    <mergeCell ref="A31:A33"/>
    <mergeCell ref="A13:A15"/>
    <mergeCell ref="A16:A18"/>
    <mergeCell ref="A19:A21"/>
    <mergeCell ref="A22:A24"/>
    <mergeCell ref="A25:A27"/>
    <mergeCell ref="A28:A30"/>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46"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X35"/>
  <sheetViews>
    <sheetView showGridLines="0" zoomScaleNormal="100" workbookViewId="0">
      <selection activeCell="P39" sqref="P39"/>
    </sheetView>
  </sheetViews>
  <sheetFormatPr defaultColWidth="9" defaultRowHeight="14.1" customHeight="1"/>
  <cols>
    <col min="1" max="1" width="5.875" style="836" customWidth="1"/>
    <col min="2" max="2" width="5.125" style="836" customWidth="1"/>
    <col min="3" max="3" width="8.625" style="845" customWidth="1"/>
    <col min="4" max="4" width="8.625" style="846" customWidth="1"/>
    <col min="5" max="5" width="8.625" style="845" customWidth="1"/>
    <col min="6" max="6" width="8.625" style="846" customWidth="1"/>
    <col min="7" max="7" width="8.625" style="845" customWidth="1"/>
    <col min="8" max="8" width="8.625" style="846" customWidth="1"/>
    <col min="9" max="9" width="8.625" style="845" customWidth="1"/>
    <col min="10" max="10" width="8.625" style="846" customWidth="1"/>
    <col min="11" max="11" width="8.625" style="845" customWidth="1"/>
    <col min="12" max="12" width="8.625" style="846" customWidth="1"/>
    <col min="13" max="13" width="8.625" style="845" customWidth="1"/>
    <col min="14" max="14" width="8.625" style="846" customWidth="1"/>
    <col min="15" max="15" width="8.625" style="845" customWidth="1"/>
    <col min="16" max="16" width="8.625" style="846" customWidth="1"/>
    <col min="17" max="16384" width="9" style="836"/>
  </cols>
  <sheetData>
    <row r="1" spans="1:24" s="816" customFormat="1" ht="20.25">
      <c r="A1" s="1061" t="s">
        <v>1022</v>
      </c>
      <c r="B1" s="1061"/>
      <c r="C1" s="1061"/>
      <c r="D1" s="1061"/>
      <c r="E1" s="1061"/>
      <c r="F1" s="1061"/>
      <c r="G1" s="1061"/>
      <c r="H1" s="1061"/>
      <c r="I1" s="1061"/>
      <c r="J1" s="1061"/>
      <c r="K1" s="1061"/>
      <c r="L1" s="1061"/>
      <c r="M1" s="1061"/>
      <c r="N1" s="1061"/>
      <c r="O1" s="1061"/>
      <c r="P1" s="1061"/>
      <c r="Q1" s="832"/>
      <c r="R1" s="832"/>
      <c r="S1" s="832"/>
      <c r="T1" s="832"/>
      <c r="U1" s="832"/>
      <c r="V1" s="832"/>
      <c r="W1" s="832"/>
      <c r="X1" s="832"/>
    </row>
    <row r="2" spans="1:24" ht="16.5">
      <c r="A2" s="1067"/>
      <c r="B2" s="1067"/>
      <c r="C2" s="833" t="s">
        <v>242</v>
      </c>
      <c r="D2" s="834"/>
      <c r="E2" s="835" t="s">
        <v>243</v>
      </c>
      <c r="F2" s="834"/>
      <c r="G2" s="835" t="s">
        <v>244</v>
      </c>
      <c r="H2" s="834"/>
      <c r="I2" s="835" t="s">
        <v>245</v>
      </c>
      <c r="J2" s="834"/>
      <c r="K2" s="835" t="s">
        <v>246</v>
      </c>
      <c r="L2" s="834"/>
      <c r="M2" s="835" t="s">
        <v>247</v>
      </c>
      <c r="N2" s="834"/>
      <c r="O2" s="833" t="s">
        <v>248</v>
      </c>
      <c r="P2" s="834"/>
    </row>
    <row r="3" spans="1:24" ht="14.1" customHeight="1">
      <c r="A3" s="1068"/>
      <c r="B3" s="1068"/>
      <c r="C3" s="837" t="s">
        <v>204</v>
      </c>
      <c r="D3" s="838" t="s">
        <v>27</v>
      </c>
      <c r="E3" s="837" t="s">
        <v>204</v>
      </c>
      <c r="F3" s="838" t="s">
        <v>238</v>
      </c>
      <c r="G3" s="837" t="s">
        <v>204</v>
      </c>
      <c r="H3" s="838" t="s">
        <v>238</v>
      </c>
      <c r="I3" s="837" t="s">
        <v>204</v>
      </c>
      <c r="J3" s="838" t="s">
        <v>238</v>
      </c>
      <c r="K3" s="837" t="s">
        <v>204</v>
      </c>
      <c r="L3" s="838" t="s">
        <v>238</v>
      </c>
      <c r="M3" s="837" t="s">
        <v>204</v>
      </c>
      <c r="N3" s="838" t="s">
        <v>238</v>
      </c>
      <c r="O3" s="837" t="s">
        <v>204</v>
      </c>
      <c r="P3" s="838" t="s">
        <v>238</v>
      </c>
    </row>
    <row r="4" spans="1:24" ht="14.1" customHeight="1">
      <c r="A4" s="1065" t="s">
        <v>1078</v>
      </c>
      <c r="B4" s="839" t="s">
        <v>239</v>
      </c>
      <c r="C4" s="820">
        <f t="shared" ref="C4:D30" si="0">SUM(E4,G4,I4,K4,M4,O4)</f>
        <v>173482</v>
      </c>
      <c r="D4" s="821">
        <f t="shared" si="0"/>
        <v>100</v>
      </c>
      <c r="E4" s="820">
        <v>1153</v>
      </c>
      <c r="F4" s="822">
        <f>IFERROR(E4/$C4*100,"-")</f>
        <v>0.66462226628699228</v>
      </c>
      <c r="G4" s="820">
        <v>17340</v>
      </c>
      <c r="H4" s="822">
        <f>IFERROR(G4/$C4*100,"-")</f>
        <v>9.9952732848364665</v>
      </c>
      <c r="I4" s="820">
        <v>51389</v>
      </c>
      <c r="J4" s="822">
        <f>IFERROR(I4/$C4*100,"-")</f>
        <v>29.622093358388767</v>
      </c>
      <c r="K4" s="820">
        <v>59076</v>
      </c>
      <c r="L4" s="822">
        <f>IFERROR(K4/$C4*100,"-")</f>
        <v>34.053100609861545</v>
      </c>
      <c r="M4" s="820">
        <v>16111</v>
      </c>
      <c r="N4" s="822">
        <f>IFERROR(M4/$C4*100,"-")</f>
        <v>9.2868424389850244</v>
      </c>
      <c r="O4" s="820">
        <f>SUM(O5:O6)</f>
        <v>28413</v>
      </c>
      <c r="P4" s="822">
        <f>IFERROR(O4/$C4*100,"-")</f>
        <v>16.378068041641207</v>
      </c>
    </row>
    <row r="5" spans="1:24" ht="14.1" customHeight="1">
      <c r="A5" s="1065"/>
      <c r="B5" s="839" t="s">
        <v>228</v>
      </c>
      <c r="C5" s="820">
        <f t="shared" si="0"/>
        <v>147682</v>
      </c>
      <c r="D5" s="821">
        <f t="shared" si="0"/>
        <v>100</v>
      </c>
      <c r="E5" s="820">
        <v>668</v>
      </c>
      <c r="F5" s="821">
        <f t="shared" ref="F5:H32" si="1">IFERROR(E5/$C5*100,"-")</f>
        <v>0.45232323505911354</v>
      </c>
      <c r="G5" s="820">
        <v>14165</v>
      </c>
      <c r="H5" s="821">
        <f t="shared" si="1"/>
        <v>9.5915548272639857</v>
      </c>
      <c r="I5" s="820">
        <v>45948</v>
      </c>
      <c r="J5" s="821">
        <f t="shared" ref="J5" si="2">IFERROR(I5/$C5*100,"-")</f>
        <v>31.112796413916389</v>
      </c>
      <c r="K5" s="820">
        <v>50278</v>
      </c>
      <c r="L5" s="821">
        <f t="shared" ref="L5" si="3">IFERROR(K5/$C5*100,"-")</f>
        <v>34.044771874703756</v>
      </c>
      <c r="M5" s="820">
        <v>13329</v>
      </c>
      <c r="N5" s="821">
        <f t="shared" ref="N5" si="4">IFERROR(M5/$C5*100,"-")</f>
        <v>9.0254736528486887</v>
      </c>
      <c r="O5" s="820">
        <v>23294</v>
      </c>
      <c r="P5" s="821">
        <f t="shared" ref="P5" si="5">IFERROR(O5/$C5*100,"-")</f>
        <v>15.77307999620807</v>
      </c>
    </row>
    <row r="6" spans="1:24" ht="14.1" customHeight="1">
      <c r="A6" s="1065"/>
      <c r="B6" s="839" t="s">
        <v>229</v>
      </c>
      <c r="C6" s="820">
        <f t="shared" si="0"/>
        <v>25800</v>
      </c>
      <c r="D6" s="821">
        <f t="shared" si="0"/>
        <v>100</v>
      </c>
      <c r="E6" s="820">
        <v>485</v>
      </c>
      <c r="F6" s="821">
        <f t="shared" si="1"/>
        <v>1.8798449612403103</v>
      </c>
      <c r="G6" s="820">
        <v>3175</v>
      </c>
      <c r="H6" s="821">
        <f t="shared" si="1"/>
        <v>12.306201550387597</v>
      </c>
      <c r="I6" s="820">
        <v>5441</v>
      </c>
      <c r="J6" s="821">
        <f t="shared" ref="J6" si="6">IFERROR(I6/$C6*100,"-")</f>
        <v>21.089147286821706</v>
      </c>
      <c r="K6" s="820">
        <v>8798</v>
      </c>
      <c r="L6" s="821">
        <f t="shared" ref="L6" si="7">IFERROR(K6/$C6*100,"-")</f>
        <v>34.100775193798448</v>
      </c>
      <c r="M6" s="820">
        <v>2782</v>
      </c>
      <c r="N6" s="821">
        <f t="shared" ref="N6" si="8">IFERROR(M6/$C6*100,"-")</f>
        <v>10.782945736434108</v>
      </c>
      <c r="O6" s="820">
        <v>5119</v>
      </c>
      <c r="P6" s="821">
        <f t="shared" ref="P6" si="9">IFERROR(O6/$C6*100,"-")</f>
        <v>19.84108527131783</v>
      </c>
    </row>
    <row r="7" spans="1:24" ht="14.1" customHeight="1">
      <c r="A7" s="1065" t="s">
        <v>16</v>
      </c>
      <c r="B7" s="839" t="s">
        <v>240</v>
      </c>
      <c r="C7" s="820">
        <f t="shared" si="0"/>
        <v>168265</v>
      </c>
      <c r="D7" s="821">
        <f t="shared" si="0"/>
        <v>100.00000000000001</v>
      </c>
      <c r="E7" s="820">
        <v>1033</v>
      </c>
      <c r="F7" s="821">
        <f t="shared" si="1"/>
        <v>0.61391257837339919</v>
      </c>
      <c r="G7" s="820">
        <v>16635</v>
      </c>
      <c r="H7" s="821">
        <f t="shared" si="1"/>
        <v>9.8861914242415239</v>
      </c>
      <c r="I7" s="820">
        <v>51064</v>
      </c>
      <c r="J7" s="821">
        <f t="shared" ref="J7" si="10">IFERROR(I7/$C7*100,"-")</f>
        <v>30.347368733842451</v>
      </c>
      <c r="K7" s="820">
        <v>58194</v>
      </c>
      <c r="L7" s="821">
        <f t="shared" ref="L7" si="11">IFERROR(K7/$C7*100,"-")</f>
        <v>34.58473241612932</v>
      </c>
      <c r="M7" s="820">
        <v>16511</v>
      </c>
      <c r="N7" s="821">
        <f t="shared" ref="N7" si="12">IFERROR(M7/$C7*100,"-")</f>
        <v>9.8124981428104476</v>
      </c>
      <c r="O7" s="820">
        <f>SUM(O8:O9)</f>
        <v>24828</v>
      </c>
      <c r="P7" s="821">
        <f t="shared" ref="P7" si="13">IFERROR(O7/$C7*100,"-")</f>
        <v>14.755296704602857</v>
      </c>
    </row>
    <row r="8" spans="1:24" ht="14.1" customHeight="1">
      <c r="A8" s="1065"/>
      <c r="B8" s="839" t="s">
        <v>228</v>
      </c>
      <c r="C8" s="820">
        <f t="shared" si="0"/>
        <v>143595</v>
      </c>
      <c r="D8" s="821">
        <f t="shared" si="0"/>
        <v>100</v>
      </c>
      <c r="E8" s="820">
        <v>577</v>
      </c>
      <c r="F8" s="821">
        <f t="shared" si="1"/>
        <v>0.40182457606462624</v>
      </c>
      <c r="G8" s="820">
        <v>13700</v>
      </c>
      <c r="H8" s="821">
        <f t="shared" si="1"/>
        <v>9.5407221699919909</v>
      </c>
      <c r="I8" s="820">
        <v>45684</v>
      </c>
      <c r="J8" s="821">
        <f t="shared" ref="J8" si="14">IFERROR(I8/$C8*100,"-")</f>
        <v>31.814478219993731</v>
      </c>
      <c r="K8" s="820">
        <v>49824</v>
      </c>
      <c r="L8" s="821">
        <f t="shared" ref="L8" si="15">IFERROR(K8/$C8*100,"-")</f>
        <v>34.697586963334373</v>
      </c>
      <c r="M8" s="820">
        <v>13668</v>
      </c>
      <c r="N8" s="821">
        <f t="shared" ref="N8" si="16">IFERROR(M8/$C8*100,"-")</f>
        <v>9.5184372714927399</v>
      </c>
      <c r="O8" s="820">
        <v>20142</v>
      </c>
      <c r="P8" s="821">
        <f t="shared" ref="P8" si="17">IFERROR(O8/$C8*100,"-")</f>
        <v>14.026950799122531</v>
      </c>
    </row>
    <row r="9" spans="1:24" ht="14.1" customHeight="1">
      <c r="A9" s="1065"/>
      <c r="B9" s="839" t="s">
        <v>229</v>
      </c>
      <c r="C9" s="820">
        <f t="shared" si="0"/>
        <v>24670</v>
      </c>
      <c r="D9" s="821">
        <f t="shared" si="0"/>
        <v>100</v>
      </c>
      <c r="E9" s="820">
        <v>456</v>
      </c>
      <c r="F9" s="821">
        <f t="shared" si="1"/>
        <v>1.8483988650182408</v>
      </c>
      <c r="G9" s="820">
        <v>2935</v>
      </c>
      <c r="H9" s="821">
        <f t="shared" si="1"/>
        <v>11.897040940413458</v>
      </c>
      <c r="I9" s="820">
        <v>5380</v>
      </c>
      <c r="J9" s="821">
        <f t="shared" ref="J9" si="18">IFERROR(I9/$C9*100,"-")</f>
        <v>21.807863802188894</v>
      </c>
      <c r="K9" s="820">
        <v>8370</v>
      </c>
      <c r="L9" s="821">
        <f t="shared" ref="L9" si="19">IFERROR(K9/$C9*100,"-")</f>
        <v>33.927847588163765</v>
      </c>
      <c r="M9" s="820">
        <v>2843</v>
      </c>
      <c r="N9" s="821">
        <f t="shared" ref="N9" si="20">IFERROR(M9/$C9*100,"-")</f>
        <v>11.524118362383462</v>
      </c>
      <c r="O9" s="820">
        <v>4686</v>
      </c>
      <c r="P9" s="821">
        <f t="shared" ref="P9" si="21">IFERROR(O9/$C9*100,"-")</f>
        <v>18.994730441832186</v>
      </c>
    </row>
    <row r="10" spans="1:24" ht="14.1" customHeight="1">
      <c r="A10" s="1065" t="s">
        <v>17</v>
      </c>
      <c r="B10" s="839" t="s">
        <v>240</v>
      </c>
      <c r="C10" s="820">
        <f t="shared" si="0"/>
        <v>188206</v>
      </c>
      <c r="D10" s="821">
        <f t="shared" si="0"/>
        <v>100</v>
      </c>
      <c r="E10" s="820">
        <v>1077</v>
      </c>
      <c r="F10" s="821">
        <f t="shared" si="1"/>
        <v>0.57224530567569576</v>
      </c>
      <c r="G10" s="820">
        <v>18918</v>
      </c>
      <c r="H10" s="821">
        <f t="shared" si="1"/>
        <v>10.051751803874479</v>
      </c>
      <c r="I10" s="820">
        <v>57997</v>
      </c>
      <c r="J10" s="821">
        <f t="shared" ref="J10" si="22">IFERROR(I10/$C10*100,"-")</f>
        <v>30.815701943614975</v>
      </c>
      <c r="K10" s="820">
        <v>66694</v>
      </c>
      <c r="L10" s="821">
        <f t="shared" ref="L10" si="23">IFERROR(K10/$C10*100,"-")</f>
        <v>35.436702336801162</v>
      </c>
      <c r="M10" s="820">
        <v>19621</v>
      </c>
      <c r="N10" s="821">
        <f t="shared" ref="N10" si="24">IFERROR(M10/$C10*100,"-")</f>
        <v>10.425278683995197</v>
      </c>
      <c r="O10" s="820">
        <f>SUM(O11:O12)</f>
        <v>23899</v>
      </c>
      <c r="P10" s="821">
        <f t="shared" ref="P10" si="25">IFERROR(O10/$C10*100,"-")</f>
        <v>12.69831992603849</v>
      </c>
    </row>
    <row r="11" spans="1:24" ht="14.1" customHeight="1">
      <c r="A11" s="1065"/>
      <c r="B11" s="839" t="s">
        <v>228</v>
      </c>
      <c r="C11" s="820">
        <f t="shared" si="0"/>
        <v>162924</v>
      </c>
      <c r="D11" s="821">
        <f t="shared" si="0"/>
        <v>100</v>
      </c>
      <c r="E11" s="820">
        <v>648</v>
      </c>
      <c r="F11" s="821">
        <f t="shared" si="1"/>
        <v>0.39773145761213813</v>
      </c>
      <c r="G11" s="820">
        <v>15948</v>
      </c>
      <c r="H11" s="821">
        <f t="shared" si="1"/>
        <v>9.7886130956765118</v>
      </c>
      <c r="I11" s="820">
        <v>52309</v>
      </c>
      <c r="J11" s="821">
        <f t="shared" ref="J11" si="26">IFERROR(I11/$C11*100,"-")</f>
        <v>32.106380889248975</v>
      </c>
      <c r="K11" s="820">
        <v>57821</v>
      </c>
      <c r="L11" s="821">
        <f t="shared" ref="L11" si="27">IFERROR(K11/$C11*100,"-")</f>
        <v>35.489553411406547</v>
      </c>
      <c r="M11" s="820">
        <v>16404</v>
      </c>
      <c r="N11" s="821">
        <f t="shared" ref="N11" si="28">IFERROR(M11/$C11*100,"-")</f>
        <v>10.068498195477646</v>
      </c>
      <c r="O11" s="820">
        <v>19794</v>
      </c>
      <c r="P11" s="821">
        <f t="shared" ref="P11" si="29">IFERROR(O11/$C11*100,"-")</f>
        <v>12.149222950578183</v>
      </c>
    </row>
    <row r="12" spans="1:24" ht="14.1" customHeight="1">
      <c r="A12" s="1065"/>
      <c r="B12" s="839" t="s">
        <v>229</v>
      </c>
      <c r="C12" s="820">
        <f t="shared" si="0"/>
        <v>25282</v>
      </c>
      <c r="D12" s="821">
        <f t="shared" si="0"/>
        <v>99.999999999999986</v>
      </c>
      <c r="E12" s="820">
        <v>429</v>
      </c>
      <c r="F12" s="821">
        <f t="shared" si="1"/>
        <v>1.6968594256783482</v>
      </c>
      <c r="G12" s="820">
        <v>2970</v>
      </c>
      <c r="H12" s="821">
        <f t="shared" si="1"/>
        <v>11.747488331619333</v>
      </c>
      <c r="I12" s="820">
        <v>5688</v>
      </c>
      <c r="J12" s="821">
        <f t="shared" ref="J12" si="30">IFERROR(I12/$C12*100,"-")</f>
        <v>22.498220077525513</v>
      </c>
      <c r="K12" s="820">
        <v>8873</v>
      </c>
      <c r="L12" s="821">
        <f t="shared" ref="L12" si="31">IFERROR(K12/$C12*100,"-")</f>
        <v>35.09611581362234</v>
      </c>
      <c r="M12" s="820">
        <v>3217</v>
      </c>
      <c r="N12" s="821">
        <f t="shared" ref="N12" si="32">IFERROR(M12/$C12*100,"-")</f>
        <v>12.724468000949294</v>
      </c>
      <c r="O12" s="820">
        <v>4105</v>
      </c>
      <c r="P12" s="821">
        <f t="shared" ref="P12" si="33">IFERROR(O12/$C12*100,"-")</f>
        <v>16.236848350605175</v>
      </c>
    </row>
    <row r="13" spans="1:24" ht="14.1" customHeight="1">
      <c r="A13" s="1065" t="s">
        <v>18</v>
      </c>
      <c r="B13" s="839" t="s">
        <v>240</v>
      </c>
      <c r="C13" s="820">
        <f t="shared" si="0"/>
        <v>184702</v>
      </c>
      <c r="D13" s="821">
        <f t="shared" si="0"/>
        <v>100</v>
      </c>
      <c r="E13" s="820">
        <v>1157</v>
      </c>
      <c r="F13" s="821">
        <f t="shared" si="1"/>
        <v>0.62641444055830475</v>
      </c>
      <c r="G13" s="820">
        <v>18436</v>
      </c>
      <c r="H13" s="821">
        <f t="shared" si="1"/>
        <v>9.9814836872367376</v>
      </c>
      <c r="I13" s="820">
        <v>57959</v>
      </c>
      <c r="J13" s="821">
        <f t="shared" ref="J13" si="34">IFERROR(I13/$C13*100,"-")</f>
        <v>31.379736007189962</v>
      </c>
      <c r="K13" s="820">
        <v>68791</v>
      </c>
      <c r="L13" s="821">
        <f t="shared" ref="L13" si="35">IFERROR(K13/$C13*100,"-")</f>
        <v>37.244317874197357</v>
      </c>
      <c r="M13" s="820">
        <v>21023</v>
      </c>
      <c r="N13" s="821">
        <f t="shared" ref="N13" si="36">IFERROR(M13/$C13*100,"-")</f>
        <v>11.382118222867105</v>
      </c>
      <c r="O13" s="820">
        <f>SUM(O14:O15)</f>
        <v>17336</v>
      </c>
      <c r="P13" s="821">
        <f t="shared" ref="P13" si="37">IFERROR(O13/$C13*100,"-")</f>
        <v>9.385929767950536</v>
      </c>
    </row>
    <row r="14" spans="1:24" ht="14.1" customHeight="1">
      <c r="A14" s="1065"/>
      <c r="B14" s="839" t="s">
        <v>228</v>
      </c>
      <c r="C14" s="820">
        <f t="shared" si="0"/>
        <v>159591</v>
      </c>
      <c r="D14" s="821">
        <f t="shared" si="0"/>
        <v>100</v>
      </c>
      <c r="E14" s="820">
        <v>635</v>
      </c>
      <c r="F14" s="821">
        <f t="shared" si="1"/>
        <v>0.3978921117105601</v>
      </c>
      <c r="G14" s="820">
        <v>15310</v>
      </c>
      <c r="H14" s="821">
        <f t="shared" si="1"/>
        <v>9.5932728036042132</v>
      </c>
      <c r="I14" s="820">
        <v>52477</v>
      </c>
      <c r="J14" s="821">
        <f t="shared" ref="J14" si="38">IFERROR(I14/$C14*100,"-")</f>
        <v>32.882180072811124</v>
      </c>
      <c r="K14" s="820">
        <v>59646</v>
      </c>
      <c r="L14" s="821">
        <f t="shared" ref="L14" si="39">IFERROR(K14/$C14*100,"-")</f>
        <v>37.374288023760741</v>
      </c>
      <c r="M14" s="820">
        <v>17522</v>
      </c>
      <c r="N14" s="821">
        <f t="shared" ref="N14" si="40">IFERROR(M14/$C14*100,"-")</f>
        <v>10.979315876208558</v>
      </c>
      <c r="O14" s="820">
        <v>14001</v>
      </c>
      <c r="P14" s="821">
        <f t="shared" ref="P14" si="41">IFERROR(O14/$C14*100,"-")</f>
        <v>8.773051111904806</v>
      </c>
    </row>
    <row r="15" spans="1:24" ht="14.1" customHeight="1">
      <c r="A15" s="1065"/>
      <c r="B15" s="839" t="s">
        <v>229</v>
      </c>
      <c r="C15" s="820">
        <f t="shared" si="0"/>
        <v>25111</v>
      </c>
      <c r="D15" s="821">
        <f t="shared" si="0"/>
        <v>100.00000000000001</v>
      </c>
      <c r="E15" s="820">
        <v>522</v>
      </c>
      <c r="F15" s="821">
        <f t="shared" si="1"/>
        <v>2.0787702600453981</v>
      </c>
      <c r="G15" s="820">
        <v>3126</v>
      </c>
      <c r="H15" s="821">
        <f t="shared" si="1"/>
        <v>12.448727649237386</v>
      </c>
      <c r="I15" s="820">
        <v>5482</v>
      </c>
      <c r="J15" s="821">
        <f t="shared" ref="J15" si="42">IFERROR(I15/$C15*100,"-")</f>
        <v>21.831070048982518</v>
      </c>
      <c r="K15" s="820">
        <v>9145</v>
      </c>
      <c r="L15" s="821">
        <f t="shared" ref="L15" si="43">IFERROR(K15/$C15*100,"-")</f>
        <v>36.418302735852812</v>
      </c>
      <c r="M15" s="820">
        <v>3501</v>
      </c>
      <c r="N15" s="821">
        <f t="shared" ref="N15" si="44">IFERROR(M15/$C15*100,"-")</f>
        <v>13.942097088925173</v>
      </c>
      <c r="O15" s="820">
        <v>3335</v>
      </c>
      <c r="P15" s="821">
        <f t="shared" ref="P15" si="45">IFERROR(O15/$C15*100,"-")</f>
        <v>13.281032216956712</v>
      </c>
    </row>
    <row r="16" spans="1:24" ht="14.1" customHeight="1">
      <c r="A16" s="1065" t="s">
        <v>19</v>
      </c>
      <c r="B16" s="839" t="s">
        <v>240</v>
      </c>
      <c r="C16" s="820">
        <f t="shared" si="0"/>
        <v>180732</v>
      </c>
      <c r="D16" s="821">
        <f t="shared" si="0"/>
        <v>100</v>
      </c>
      <c r="E16" s="820">
        <v>932</v>
      </c>
      <c r="F16" s="821">
        <f t="shared" si="1"/>
        <v>0.51568067636057813</v>
      </c>
      <c r="G16" s="820">
        <v>16523</v>
      </c>
      <c r="H16" s="821">
        <f t="shared" si="1"/>
        <v>9.142265896465485</v>
      </c>
      <c r="I16" s="820">
        <v>56452</v>
      </c>
      <c r="J16" s="821">
        <f t="shared" ref="J16" si="46">IFERROR(I16/$C16*100,"-")</f>
        <v>31.235199079299736</v>
      </c>
      <c r="K16" s="820">
        <v>68490</v>
      </c>
      <c r="L16" s="821">
        <f t="shared" ref="L16" si="47">IFERROR(K16/$C16*100,"-")</f>
        <v>37.89589004714162</v>
      </c>
      <c r="M16" s="820">
        <v>21135</v>
      </c>
      <c r="N16" s="821">
        <f t="shared" ref="N16" si="48">IFERROR(M16/$C16*100,"-")</f>
        <v>11.694110616824913</v>
      </c>
      <c r="O16" s="820">
        <f>SUM(O17:O18)</f>
        <v>17200</v>
      </c>
      <c r="P16" s="821">
        <f t="shared" ref="P16" si="49">IFERROR(O16/$C16*100,"-")</f>
        <v>9.5168536839076641</v>
      </c>
    </row>
    <row r="17" spans="1:16" ht="14.1" customHeight="1">
      <c r="A17" s="1065"/>
      <c r="B17" s="839" t="s">
        <v>228</v>
      </c>
      <c r="C17" s="820">
        <f t="shared" si="0"/>
        <v>156107</v>
      </c>
      <c r="D17" s="821">
        <f t="shared" si="0"/>
        <v>100.00000000000001</v>
      </c>
      <c r="E17" s="820">
        <v>491</v>
      </c>
      <c r="F17" s="821">
        <f t="shared" si="1"/>
        <v>0.3145278558937139</v>
      </c>
      <c r="G17" s="820">
        <v>13651</v>
      </c>
      <c r="H17" s="821">
        <f t="shared" si="1"/>
        <v>8.7446430973627063</v>
      </c>
      <c r="I17" s="820">
        <v>50947</v>
      </c>
      <c r="J17" s="821">
        <f t="shared" ref="J17" si="50">IFERROR(I17/$C17*100,"-")</f>
        <v>32.63594841999398</v>
      </c>
      <c r="K17" s="820">
        <v>59398</v>
      </c>
      <c r="L17" s="821">
        <f t="shared" ref="L17" si="51">IFERROR(K17/$C17*100,"-")</f>
        <v>38.049542941700246</v>
      </c>
      <c r="M17" s="820">
        <v>17699</v>
      </c>
      <c r="N17" s="821">
        <f t="shared" ref="N17" si="52">IFERROR(M17/$C17*100,"-")</f>
        <v>11.337736296258335</v>
      </c>
      <c r="O17" s="820">
        <v>13921</v>
      </c>
      <c r="P17" s="821">
        <f t="shared" ref="P17" si="53">IFERROR(O17/$C17*100,"-")</f>
        <v>8.9176013887910219</v>
      </c>
    </row>
    <row r="18" spans="1:16" ht="14.1" customHeight="1">
      <c r="A18" s="1065"/>
      <c r="B18" s="839" t="s">
        <v>229</v>
      </c>
      <c r="C18" s="820">
        <f t="shared" si="0"/>
        <v>24625</v>
      </c>
      <c r="D18" s="821">
        <f t="shared" si="0"/>
        <v>99.999999999999986</v>
      </c>
      <c r="E18" s="820">
        <v>441</v>
      </c>
      <c r="F18" s="821">
        <f t="shared" si="1"/>
        <v>1.7908629441624364</v>
      </c>
      <c r="G18" s="820">
        <v>2872</v>
      </c>
      <c r="H18" s="821">
        <f t="shared" si="1"/>
        <v>11.662944162436547</v>
      </c>
      <c r="I18" s="820">
        <v>5505</v>
      </c>
      <c r="J18" s="821">
        <f t="shared" ref="J18" si="54">IFERROR(I18/$C18*100,"-")</f>
        <v>22.355329949238577</v>
      </c>
      <c r="K18" s="820">
        <v>9092</v>
      </c>
      <c r="L18" s="821">
        <f t="shared" ref="L18" si="55">IFERROR(K18/$C18*100,"-")</f>
        <v>36.921827411167513</v>
      </c>
      <c r="M18" s="820">
        <v>3436</v>
      </c>
      <c r="N18" s="821">
        <f t="shared" ref="N18" si="56">IFERROR(M18/$C18*100,"-")</f>
        <v>13.953299492385787</v>
      </c>
      <c r="O18" s="820">
        <v>3279</v>
      </c>
      <c r="P18" s="821">
        <f t="shared" ref="P18" si="57">IFERROR(O18/$C18*100,"-")</f>
        <v>13.315736040609135</v>
      </c>
    </row>
    <row r="19" spans="1:16" ht="14.1" customHeight="1">
      <c r="A19" s="1065" t="s">
        <v>0</v>
      </c>
      <c r="B19" s="839" t="s">
        <v>240</v>
      </c>
      <c r="C19" s="820">
        <f t="shared" si="0"/>
        <v>192158</v>
      </c>
      <c r="D19" s="821">
        <f t="shared" si="0"/>
        <v>99.999999999999986</v>
      </c>
      <c r="E19" s="820">
        <v>773</v>
      </c>
      <c r="F19" s="821">
        <f t="shared" si="1"/>
        <v>0.40227312940392795</v>
      </c>
      <c r="G19" s="820">
        <v>16125</v>
      </c>
      <c r="H19" s="821">
        <f t="shared" si="1"/>
        <v>8.3915319684842693</v>
      </c>
      <c r="I19" s="820">
        <v>59202</v>
      </c>
      <c r="J19" s="821">
        <f t="shared" ref="J19" si="58">IFERROR(I19/$C19*100,"-")</f>
        <v>30.809021742524379</v>
      </c>
      <c r="K19" s="820">
        <v>75094</v>
      </c>
      <c r="L19" s="821">
        <f t="shared" ref="L19" si="59">IFERROR(K19/$C19*100,"-")</f>
        <v>39.079299326595823</v>
      </c>
      <c r="M19" s="820">
        <v>22964</v>
      </c>
      <c r="N19" s="821">
        <f t="shared" ref="N19" si="60">IFERROR(M19/$C19*100,"-")</f>
        <v>11.950582333288231</v>
      </c>
      <c r="O19" s="820">
        <f>SUM(O20:O21)</f>
        <v>18000</v>
      </c>
      <c r="P19" s="821">
        <f t="shared" ref="P19" si="61">IFERROR(O19/$C19*100,"-")</f>
        <v>9.3672914997033683</v>
      </c>
    </row>
    <row r="20" spans="1:16" ht="14.1" customHeight="1">
      <c r="A20" s="1065"/>
      <c r="B20" s="839" t="s">
        <v>228</v>
      </c>
      <c r="C20" s="820">
        <f t="shared" si="0"/>
        <v>165604</v>
      </c>
      <c r="D20" s="821">
        <f t="shared" si="0"/>
        <v>100</v>
      </c>
      <c r="E20" s="820">
        <v>378</v>
      </c>
      <c r="F20" s="821">
        <f t="shared" si="1"/>
        <v>0.2282553561508176</v>
      </c>
      <c r="G20" s="820">
        <v>13357</v>
      </c>
      <c r="H20" s="821">
        <f t="shared" si="1"/>
        <v>8.0656264341441037</v>
      </c>
      <c r="I20" s="820">
        <v>53066</v>
      </c>
      <c r="J20" s="821">
        <f t="shared" ref="J20" si="62">IFERROR(I20/$C20*100,"-")</f>
        <v>32.043911982802349</v>
      </c>
      <c r="K20" s="820">
        <v>65028</v>
      </c>
      <c r="L20" s="821">
        <f t="shared" ref="L20" si="63">IFERROR(K20/$C20*100,"-")</f>
        <v>39.267167459723197</v>
      </c>
      <c r="M20" s="820">
        <v>18947</v>
      </c>
      <c r="N20" s="821">
        <f t="shared" ref="N20" si="64">IFERROR(M20/$C20*100,"-")</f>
        <v>11.441148764522596</v>
      </c>
      <c r="O20" s="820">
        <v>14828</v>
      </c>
      <c r="P20" s="821">
        <f t="shared" ref="P20" si="65">IFERROR(O20/$C20*100,"-")</f>
        <v>8.9538900026569408</v>
      </c>
    </row>
    <row r="21" spans="1:16" ht="14.1" customHeight="1">
      <c r="A21" s="1065"/>
      <c r="B21" s="839" t="s">
        <v>249</v>
      </c>
      <c r="C21" s="820">
        <f t="shared" si="0"/>
        <v>26554</v>
      </c>
      <c r="D21" s="821">
        <f t="shared" si="0"/>
        <v>99.999999999999986</v>
      </c>
      <c r="E21" s="820">
        <v>395</v>
      </c>
      <c r="F21" s="821">
        <f t="shared" si="1"/>
        <v>1.4875348346765083</v>
      </c>
      <c r="G21" s="820">
        <v>2768</v>
      </c>
      <c r="H21" s="821">
        <f t="shared" si="1"/>
        <v>10.424041575657151</v>
      </c>
      <c r="I21" s="820">
        <v>6136</v>
      </c>
      <c r="J21" s="821">
        <f t="shared" ref="J21" si="66">IFERROR(I21/$C21*100,"-")</f>
        <v>23.107629735633051</v>
      </c>
      <c r="K21" s="820">
        <v>10066</v>
      </c>
      <c r="L21" s="821">
        <f t="shared" ref="L21" si="67">IFERROR(K21/$C21*100,"-")</f>
        <v>37.907659862920838</v>
      </c>
      <c r="M21" s="820">
        <v>4017</v>
      </c>
      <c r="N21" s="821">
        <f t="shared" ref="N21" si="68">IFERROR(M21/$C21*100,"-")</f>
        <v>15.127664382014009</v>
      </c>
      <c r="O21" s="820">
        <v>3172</v>
      </c>
      <c r="P21" s="821">
        <f t="shared" ref="P21" si="69">IFERROR(O21/$C21*100,"-")</f>
        <v>11.945469609098442</v>
      </c>
    </row>
    <row r="22" spans="1:16" ht="14.1" customHeight="1">
      <c r="A22" s="1065" t="s">
        <v>1</v>
      </c>
      <c r="B22" s="839" t="s">
        <v>240</v>
      </c>
      <c r="C22" s="820">
        <f t="shared" si="0"/>
        <v>192229</v>
      </c>
      <c r="D22" s="821">
        <f t="shared" si="0"/>
        <v>100</v>
      </c>
      <c r="E22" s="820">
        <v>706</v>
      </c>
      <c r="F22" s="821">
        <f t="shared" si="1"/>
        <v>0.36727028700144099</v>
      </c>
      <c r="G22" s="820">
        <v>14841</v>
      </c>
      <c r="H22" s="821">
        <f t="shared" si="1"/>
        <v>7.7204792200968635</v>
      </c>
      <c r="I22" s="820">
        <v>58404</v>
      </c>
      <c r="J22" s="821">
        <f t="shared" ref="J22" si="70">IFERROR(I22/$C22*100,"-")</f>
        <v>30.38251252412487</v>
      </c>
      <c r="K22" s="820">
        <v>76794</v>
      </c>
      <c r="L22" s="821">
        <f t="shared" ref="L22" si="71">IFERROR(K22/$C22*100,"-")</f>
        <v>39.949227223779971</v>
      </c>
      <c r="M22" s="820">
        <v>24002</v>
      </c>
      <c r="N22" s="821">
        <f t="shared" ref="N22" si="72">IFERROR(M22/$C22*100,"-")</f>
        <v>12.48614933230678</v>
      </c>
      <c r="O22" s="820">
        <f>SUM(O23:O24)</f>
        <v>17482</v>
      </c>
      <c r="P22" s="821">
        <f t="shared" ref="P22" si="73">IFERROR(O22/$C22*100,"-")</f>
        <v>9.0943614126900734</v>
      </c>
    </row>
    <row r="23" spans="1:16" ht="14.1" customHeight="1">
      <c r="A23" s="1065"/>
      <c r="B23" s="839" t="s">
        <v>228</v>
      </c>
      <c r="C23" s="820">
        <f t="shared" si="0"/>
        <v>165516</v>
      </c>
      <c r="D23" s="821">
        <f t="shared" si="0"/>
        <v>100</v>
      </c>
      <c r="E23" s="820">
        <v>379</v>
      </c>
      <c r="F23" s="821">
        <f t="shared" si="1"/>
        <v>0.22898088402329683</v>
      </c>
      <c r="G23" s="820">
        <v>12323</v>
      </c>
      <c r="H23" s="821">
        <f t="shared" si="1"/>
        <v>7.4452016723458758</v>
      </c>
      <c r="I23" s="820">
        <v>52403</v>
      </c>
      <c r="J23" s="821">
        <f t="shared" ref="J23" si="74">IFERROR(I23/$C23*100,"-")</f>
        <v>31.660383286207981</v>
      </c>
      <c r="K23" s="820">
        <v>66279</v>
      </c>
      <c r="L23" s="821">
        <f t="shared" ref="L23" si="75">IFERROR(K23/$C23*100,"-")</f>
        <v>40.043862828971214</v>
      </c>
      <c r="M23" s="820">
        <v>19845</v>
      </c>
      <c r="N23" s="821">
        <f t="shared" ref="N23" si="76">IFERROR(M23/$C23*100,"-")</f>
        <v>11.989777423330676</v>
      </c>
      <c r="O23" s="820">
        <v>14287</v>
      </c>
      <c r="P23" s="821">
        <f t="shared" ref="P23" si="77">IFERROR(O23/$C23*100,"-")</f>
        <v>8.6317939051209542</v>
      </c>
    </row>
    <row r="24" spans="1:16" ht="14.1" customHeight="1">
      <c r="A24" s="1065"/>
      <c r="B24" s="839" t="s">
        <v>229</v>
      </c>
      <c r="C24" s="820">
        <f t="shared" si="0"/>
        <v>26713</v>
      </c>
      <c r="D24" s="821">
        <f t="shared" si="0"/>
        <v>100</v>
      </c>
      <c r="E24" s="820">
        <v>327</v>
      </c>
      <c r="F24" s="821">
        <f t="shared" si="1"/>
        <v>1.2241230861378354</v>
      </c>
      <c r="G24" s="820">
        <v>2518</v>
      </c>
      <c r="H24" s="821">
        <f t="shared" si="1"/>
        <v>9.4261221128289598</v>
      </c>
      <c r="I24" s="820">
        <v>6001</v>
      </c>
      <c r="J24" s="821">
        <f t="shared" ref="J24" si="78">IFERROR(I24/$C24*100,"-")</f>
        <v>22.464717553251226</v>
      </c>
      <c r="K24" s="820">
        <v>10515</v>
      </c>
      <c r="L24" s="821">
        <f t="shared" ref="L24" si="79">IFERROR(K24/$C24*100,"-")</f>
        <v>39.36285703590012</v>
      </c>
      <c r="M24" s="820">
        <v>4157</v>
      </c>
      <c r="N24" s="821">
        <f t="shared" ref="N24" si="80">IFERROR(M24/$C24*100,"-")</f>
        <v>15.561711526223188</v>
      </c>
      <c r="O24" s="820">
        <v>3195</v>
      </c>
      <c r="P24" s="821">
        <f t="shared" ref="P24" si="81">IFERROR(O24/$C24*100,"-")</f>
        <v>11.960468685658668</v>
      </c>
    </row>
    <row r="25" spans="1:16" ht="14.1" customHeight="1">
      <c r="A25" s="1065" t="s">
        <v>2</v>
      </c>
      <c r="B25" s="839" t="s">
        <v>240</v>
      </c>
      <c r="C25" s="820">
        <f t="shared" si="0"/>
        <v>182828</v>
      </c>
      <c r="D25" s="821">
        <f t="shared" si="0"/>
        <v>100</v>
      </c>
      <c r="E25" s="820">
        <v>615</v>
      </c>
      <c r="F25" s="821">
        <f t="shared" si="1"/>
        <v>0.33638173583914938</v>
      </c>
      <c r="G25" s="820">
        <v>13488</v>
      </c>
      <c r="H25" s="821">
        <f t="shared" si="1"/>
        <v>7.3774257772332472</v>
      </c>
      <c r="I25" s="820">
        <v>54012</v>
      </c>
      <c r="J25" s="821">
        <f t="shared" ref="J25" si="82">IFERROR(I25/$C25*100,"-")</f>
        <v>29.542520839258756</v>
      </c>
      <c r="K25" s="820">
        <v>73078</v>
      </c>
      <c r="L25" s="821">
        <f t="shared" ref="L25" si="83">IFERROR(K25/$C25*100,"-")</f>
        <v>39.970901612444479</v>
      </c>
      <c r="M25" s="820">
        <v>24042</v>
      </c>
      <c r="N25" s="821">
        <f t="shared" ref="N25" si="84">IFERROR(M25/$C25*100,"-")</f>
        <v>13.150064541536308</v>
      </c>
      <c r="O25" s="820">
        <f>SUM(O26:O27)</f>
        <v>17593</v>
      </c>
      <c r="P25" s="821">
        <f t="shared" ref="P25" si="85">IFERROR(O25/$C25*100,"-")</f>
        <v>9.6227054936880574</v>
      </c>
    </row>
    <row r="26" spans="1:16" ht="14.1" customHeight="1">
      <c r="A26" s="1065"/>
      <c r="B26" s="839" t="s">
        <v>228</v>
      </c>
      <c r="C26" s="820">
        <f t="shared" si="0"/>
        <v>156309</v>
      </c>
      <c r="D26" s="821">
        <f t="shared" si="0"/>
        <v>100</v>
      </c>
      <c r="E26" s="820">
        <v>327</v>
      </c>
      <c r="F26" s="821">
        <f t="shared" si="1"/>
        <v>0.20920100570024758</v>
      </c>
      <c r="G26" s="820">
        <v>10979</v>
      </c>
      <c r="H26" s="821">
        <f t="shared" si="1"/>
        <v>7.0239077724251322</v>
      </c>
      <c r="I26" s="820">
        <v>48252</v>
      </c>
      <c r="J26" s="821">
        <f t="shared" ref="J26" si="86">IFERROR(I26/$C26*100,"-")</f>
        <v>30.869623630117264</v>
      </c>
      <c r="K26" s="820">
        <v>62786</v>
      </c>
      <c r="L26" s="821">
        <f t="shared" ref="L26" si="87">IFERROR(K26/$C26*100,"-")</f>
        <v>40.167872611301974</v>
      </c>
      <c r="M26" s="820">
        <v>19649</v>
      </c>
      <c r="N26" s="821">
        <f t="shared" ref="N26" si="88">IFERROR(M26/$C26*100,"-")</f>
        <v>12.570613336404174</v>
      </c>
      <c r="O26" s="820">
        <v>14316</v>
      </c>
      <c r="P26" s="821">
        <f t="shared" ref="P26" si="89">IFERROR(O26/$C26*100,"-")</f>
        <v>9.1587816440512064</v>
      </c>
    </row>
    <row r="27" spans="1:16" ht="14.1" customHeight="1">
      <c r="A27" s="1065"/>
      <c r="B27" s="839" t="s">
        <v>229</v>
      </c>
      <c r="C27" s="820">
        <f t="shared" si="0"/>
        <v>26519</v>
      </c>
      <c r="D27" s="821">
        <f t="shared" si="0"/>
        <v>100</v>
      </c>
      <c r="E27" s="820">
        <v>288</v>
      </c>
      <c r="F27" s="821">
        <f t="shared" si="1"/>
        <v>1.0860138014253931</v>
      </c>
      <c r="G27" s="820">
        <v>2509</v>
      </c>
      <c r="H27" s="821">
        <f t="shared" si="1"/>
        <v>9.4611410686677466</v>
      </c>
      <c r="I27" s="820">
        <v>5760</v>
      </c>
      <c r="J27" s="821">
        <f t="shared" ref="J27" si="90">IFERROR(I27/$C27*100,"-")</f>
        <v>21.720276028507861</v>
      </c>
      <c r="K27" s="820">
        <v>10292</v>
      </c>
      <c r="L27" s="821">
        <f t="shared" ref="L27" si="91">IFERROR(K27/$C27*100,"-")</f>
        <v>38.809909875938011</v>
      </c>
      <c r="M27" s="820">
        <v>4393</v>
      </c>
      <c r="N27" s="821">
        <f t="shared" ref="N27" si="92">IFERROR(M27/$C27*100,"-")</f>
        <v>16.565481352992194</v>
      </c>
      <c r="O27" s="820">
        <v>3277</v>
      </c>
      <c r="P27" s="821">
        <f t="shared" ref="P27" si="93">IFERROR(O27/$C27*100,"-")</f>
        <v>12.357177872468796</v>
      </c>
    </row>
    <row r="28" spans="1:16" ht="14.1" customHeight="1">
      <c r="A28" s="1065" t="s">
        <v>3</v>
      </c>
      <c r="B28" s="839" t="s">
        <v>240</v>
      </c>
      <c r="C28" s="820">
        <f t="shared" si="0"/>
        <v>177562</v>
      </c>
      <c r="D28" s="821">
        <f t="shared" si="0"/>
        <v>100</v>
      </c>
      <c r="E28" s="820">
        <v>578</v>
      </c>
      <c r="F28" s="821">
        <f t="shared" si="1"/>
        <v>0.32552010002140097</v>
      </c>
      <c r="G28" s="820">
        <v>12479</v>
      </c>
      <c r="H28" s="821">
        <f t="shared" si="1"/>
        <v>7.0279676957907657</v>
      </c>
      <c r="I28" s="820">
        <v>49349</v>
      </c>
      <c r="J28" s="821">
        <f t="shared" ref="J28" si="94">IFERROR(I28/$C28*100,"-")</f>
        <v>27.792545702346221</v>
      </c>
      <c r="K28" s="820">
        <v>72501</v>
      </c>
      <c r="L28" s="821">
        <f t="shared" ref="L28" si="95">IFERROR(K28/$C28*100,"-")</f>
        <v>40.831371577251893</v>
      </c>
      <c r="M28" s="820">
        <v>24637</v>
      </c>
      <c r="N28" s="821">
        <f t="shared" ref="N28" si="96">IFERROR(M28/$C28*100,"-")</f>
        <v>13.875153467521203</v>
      </c>
      <c r="O28" s="820">
        <f>SUM(O29:O30)</f>
        <v>18018</v>
      </c>
      <c r="P28" s="821">
        <f t="shared" ref="P28" si="97">IFERROR(O28/$C28*100,"-")</f>
        <v>10.147441457068517</v>
      </c>
    </row>
    <row r="29" spans="1:16" ht="14.1" customHeight="1">
      <c r="A29" s="1065"/>
      <c r="B29" s="839" t="s">
        <v>228</v>
      </c>
      <c r="C29" s="820">
        <f t="shared" si="0"/>
        <v>151477</v>
      </c>
      <c r="D29" s="821">
        <f t="shared" si="0"/>
        <v>100</v>
      </c>
      <c r="E29" s="820">
        <v>297</v>
      </c>
      <c r="F29" s="821">
        <f t="shared" si="1"/>
        <v>0.19606937026743335</v>
      </c>
      <c r="G29" s="820">
        <v>10154</v>
      </c>
      <c r="H29" s="821">
        <f t="shared" si="1"/>
        <v>6.7033278979647077</v>
      </c>
      <c r="I29" s="820">
        <v>44095</v>
      </c>
      <c r="J29" s="821">
        <f t="shared" ref="J29" si="98">IFERROR(I29/$C29*100,"-")</f>
        <v>29.110029905530212</v>
      </c>
      <c r="K29" s="820">
        <v>62341</v>
      </c>
      <c r="L29" s="821">
        <f t="shared" ref="L29" si="99">IFERROR(K29/$C29*100,"-")</f>
        <v>41.155422935495153</v>
      </c>
      <c r="M29" s="820">
        <v>19811</v>
      </c>
      <c r="N29" s="821">
        <f t="shared" ref="N29" si="100">IFERROR(M29/$C29*100,"-")</f>
        <v>13.078553179690648</v>
      </c>
      <c r="O29" s="820">
        <v>14779</v>
      </c>
      <c r="P29" s="821">
        <f t="shared" ref="P29" si="101">IFERROR(O29/$C29*100,"-")</f>
        <v>9.7565967110518432</v>
      </c>
    </row>
    <row r="30" spans="1:16" ht="14.1" customHeight="1">
      <c r="A30" s="1065"/>
      <c r="B30" s="839" t="s">
        <v>229</v>
      </c>
      <c r="C30" s="820">
        <f t="shared" si="0"/>
        <v>26085</v>
      </c>
      <c r="D30" s="821">
        <f t="shared" si="0"/>
        <v>100.00000000000001</v>
      </c>
      <c r="E30" s="820">
        <v>281</v>
      </c>
      <c r="F30" s="821">
        <f t="shared" si="1"/>
        <v>1.0772474602261837</v>
      </c>
      <c r="G30" s="820">
        <v>2325</v>
      </c>
      <c r="H30" s="821">
        <f t="shared" si="1"/>
        <v>8.9131684876365735</v>
      </c>
      <c r="I30" s="820">
        <v>5254</v>
      </c>
      <c r="J30" s="821">
        <f t="shared" ref="J30" si="102">IFERROR(I30/$C30*100,"-")</f>
        <v>20.141843971631207</v>
      </c>
      <c r="K30" s="820">
        <v>10160</v>
      </c>
      <c r="L30" s="821">
        <f t="shared" ref="L30" si="103">IFERROR(K30/$C30*100,"-")</f>
        <v>38.949587885758099</v>
      </c>
      <c r="M30" s="820">
        <v>4826</v>
      </c>
      <c r="N30" s="821">
        <f t="shared" ref="N30" si="104">IFERROR(M30/$C30*100,"-")</f>
        <v>18.501054245735098</v>
      </c>
      <c r="O30" s="820">
        <v>3239</v>
      </c>
      <c r="P30" s="821">
        <f t="shared" ref="P30" si="105">IFERROR(O30/$C30*100,"-")</f>
        <v>12.417097949012842</v>
      </c>
    </row>
    <row r="31" spans="1:16" ht="14.1" customHeight="1">
      <c r="A31" s="1065" t="s">
        <v>1060</v>
      </c>
      <c r="B31" s="839" t="s">
        <v>240</v>
      </c>
      <c r="C31" s="820">
        <f t="shared" ref="C31:D33" si="106">SUM(E31,G31,I31,K31,M31,O31)</f>
        <v>139141</v>
      </c>
      <c r="D31" s="821">
        <f t="shared" si="106"/>
        <v>100.00000000000001</v>
      </c>
      <c r="E31" s="820">
        <v>422</v>
      </c>
      <c r="F31" s="821">
        <f t="shared" si="1"/>
        <v>0.30328946895595116</v>
      </c>
      <c r="G31" s="820">
        <v>9402</v>
      </c>
      <c r="H31" s="821">
        <f t="shared" si="1"/>
        <v>6.7571743770707418</v>
      </c>
      <c r="I31" s="820">
        <v>35924</v>
      </c>
      <c r="J31" s="821">
        <f t="shared" ref="J31" si="107">IFERROR(I31/$C31*100,"-")</f>
        <v>25.818414414155427</v>
      </c>
      <c r="K31" s="820">
        <v>59087</v>
      </c>
      <c r="L31" s="821">
        <f t="shared" ref="L31" si="108">IFERROR(K31/$C31*100,"-")</f>
        <v>42.465556521801631</v>
      </c>
      <c r="M31" s="820">
        <v>22426</v>
      </c>
      <c r="N31" s="821">
        <f t="shared" ref="N31" si="109">IFERROR(M31/$C31*100,"-")</f>
        <v>16.117463580109384</v>
      </c>
      <c r="O31" s="820">
        <f>SUM(O32:O33)</f>
        <v>11880</v>
      </c>
      <c r="P31" s="821">
        <f t="shared" ref="P31" si="110">IFERROR(O31/$C31*100,"-")</f>
        <v>8.5381016379068715</v>
      </c>
    </row>
    <row r="32" spans="1:16" ht="14.1" customHeight="1">
      <c r="A32" s="1065"/>
      <c r="B32" s="839" t="s">
        <v>250</v>
      </c>
      <c r="C32" s="820">
        <f t="shared" si="106"/>
        <v>118047</v>
      </c>
      <c r="D32" s="821">
        <f t="shared" si="106"/>
        <v>100</v>
      </c>
      <c r="E32" s="820">
        <v>190</v>
      </c>
      <c r="F32" s="821">
        <f t="shared" si="1"/>
        <v>0.16095284081764044</v>
      </c>
      <c r="G32" s="820">
        <v>7571</v>
      </c>
      <c r="H32" s="821">
        <f t="shared" si="1"/>
        <v>6.4135471464755565</v>
      </c>
      <c r="I32" s="820">
        <v>32082</v>
      </c>
      <c r="J32" s="821">
        <f t="shared" ref="J32" si="111">IFERROR(I32/$C32*100,"-")</f>
        <v>27.177310732165999</v>
      </c>
      <c r="K32" s="820">
        <v>50656</v>
      </c>
      <c r="L32" s="821">
        <f t="shared" ref="L32" si="112">IFERROR(K32/$C32*100,"-")</f>
        <v>42.911721602412598</v>
      </c>
      <c r="M32" s="820">
        <v>17795</v>
      </c>
      <c r="N32" s="821">
        <f t="shared" ref="N32" si="113">IFERROR(M32/$C32*100,"-")</f>
        <v>15.074504222894273</v>
      </c>
      <c r="O32" s="820">
        <v>9753</v>
      </c>
      <c r="P32" s="821">
        <f t="shared" ref="P32" si="114">IFERROR(O32/$C32*100,"-")</f>
        <v>8.2619634552339321</v>
      </c>
    </row>
    <row r="33" spans="1:16" ht="14.1" customHeight="1">
      <c r="A33" s="1066"/>
      <c r="B33" s="840" t="s">
        <v>251</v>
      </c>
      <c r="C33" s="826">
        <f t="shared" si="106"/>
        <v>21094</v>
      </c>
      <c r="D33" s="827">
        <f t="shared" si="106"/>
        <v>99.999999999999986</v>
      </c>
      <c r="E33" s="826">
        <v>232</v>
      </c>
      <c r="F33" s="827">
        <f>IFERROR(E33/$C33*100,"-")</f>
        <v>1.0998388167251352</v>
      </c>
      <c r="G33" s="826">
        <v>1831</v>
      </c>
      <c r="H33" s="827">
        <f>IFERROR(G33/$C33*100,"-")</f>
        <v>8.6801934199298376</v>
      </c>
      <c r="I33" s="826">
        <v>3842</v>
      </c>
      <c r="J33" s="827">
        <f>IFERROR(I33/$C33*100,"-")</f>
        <v>18.213710059732623</v>
      </c>
      <c r="K33" s="826">
        <v>8431</v>
      </c>
      <c r="L33" s="827">
        <f>IFERROR(K33/$C33*100,"-")</f>
        <v>39.968711481937987</v>
      </c>
      <c r="M33" s="826">
        <v>4631</v>
      </c>
      <c r="N33" s="827">
        <f>IFERROR(M33/$C33*100,"-")</f>
        <v>21.954110173509058</v>
      </c>
      <c r="O33" s="826">
        <v>2127</v>
      </c>
      <c r="P33" s="827">
        <f>IFERROR(O33/$C33*100,"-")</f>
        <v>10.083436048165355</v>
      </c>
    </row>
    <row r="34" spans="1:16" ht="14.1" customHeight="1">
      <c r="A34" s="841" t="s">
        <v>618</v>
      </c>
      <c r="B34" s="841"/>
      <c r="C34" s="842"/>
      <c r="D34" s="843"/>
      <c r="E34" s="844"/>
      <c r="F34" s="843"/>
      <c r="G34" s="844"/>
      <c r="H34" s="843"/>
      <c r="I34" s="844"/>
      <c r="J34" s="843"/>
    </row>
    <row r="35" spans="1:16" ht="14.1" customHeight="1">
      <c r="A35" s="847" t="s">
        <v>1175</v>
      </c>
      <c r="B35" s="848"/>
      <c r="C35" s="844"/>
      <c r="D35" s="843"/>
      <c r="E35" s="844"/>
      <c r="F35" s="843"/>
      <c r="G35" s="844"/>
      <c r="H35" s="843"/>
      <c r="I35" s="844"/>
      <c r="J35" s="843"/>
    </row>
  </sheetData>
  <mergeCells count="12">
    <mergeCell ref="A31:A33"/>
    <mergeCell ref="A1:P1"/>
    <mergeCell ref="A2:B3"/>
    <mergeCell ref="A4:A6"/>
    <mergeCell ref="A7:A9"/>
    <mergeCell ref="A10:A12"/>
    <mergeCell ref="A13:A15"/>
    <mergeCell ref="A16:A18"/>
    <mergeCell ref="A19:A21"/>
    <mergeCell ref="A22:A24"/>
    <mergeCell ref="A25:A27"/>
    <mergeCell ref="A28:A30"/>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58"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K24"/>
  <sheetViews>
    <sheetView showGridLines="0" zoomScale="70" zoomScaleNormal="70" workbookViewId="0">
      <selection activeCell="E26" sqref="E26"/>
    </sheetView>
  </sheetViews>
  <sheetFormatPr defaultColWidth="9" defaultRowHeight="15.75"/>
  <cols>
    <col min="1" max="1" width="12.375" style="58" customWidth="1"/>
    <col min="2" max="8" width="9.5" style="58" customWidth="1"/>
    <col min="9" max="9" width="9.375" style="58" customWidth="1"/>
    <col min="10" max="11" width="9.5" style="58" customWidth="1"/>
    <col min="12" max="16384" width="9" style="58"/>
  </cols>
  <sheetData>
    <row r="1" spans="1:11" ht="30" customHeight="1">
      <c r="A1" s="1070" t="s">
        <v>1023</v>
      </c>
      <c r="B1" s="1070"/>
      <c r="C1" s="1070"/>
      <c r="D1" s="1070"/>
      <c r="E1" s="1070"/>
      <c r="F1" s="1070"/>
      <c r="G1" s="1070"/>
      <c r="H1" s="1070"/>
      <c r="I1" s="1070"/>
      <c r="J1" s="1070"/>
      <c r="K1" s="1070"/>
    </row>
    <row r="2" spans="1:11" ht="15" customHeight="1">
      <c r="A2" s="248"/>
      <c r="B2" s="249"/>
      <c r="C2" s="249"/>
      <c r="D2" s="249"/>
      <c r="E2" s="249"/>
      <c r="F2" s="249"/>
      <c r="G2" s="250"/>
      <c r="H2" s="249"/>
      <c r="I2" s="249"/>
      <c r="J2" s="249"/>
      <c r="K2" s="251" t="s">
        <v>252</v>
      </c>
    </row>
    <row r="3" spans="1:11" ht="21.75" customHeight="1">
      <c r="A3" s="1071"/>
      <c r="B3" s="1073" t="s">
        <v>253</v>
      </c>
      <c r="C3" s="1073"/>
      <c r="D3" s="1073"/>
      <c r="E3" s="1073"/>
      <c r="F3" s="1073"/>
      <c r="G3" s="1073"/>
      <c r="H3" s="1074" t="s">
        <v>620</v>
      </c>
      <c r="I3" s="1075"/>
      <c r="J3" s="1075"/>
      <c r="K3" s="1075"/>
    </row>
    <row r="4" spans="1:11" ht="18" customHeight="1">
      <c r="A4" s="1072"/>
      <c r="B4" s="1076" t="s">
        <v>254</v>
      </c>
      <c r="C4" s="1076" t="s">
        <v>255</v>
      </c>
      <c r="D4" s="1076" t="s">
        <v>256</v>
      </c>
      <c r="E4" s="1076" t="s">
        <v>257</v>
      </c>
      <c r="F4" s="1076" t="s">
        <v>258</v>
      </c>
      <c r="G4" s="1076" t="s">
        <v>259</v>
      </c>
      <c r="H4" s="1076" t="s">
        <v>254</v>
      </c>
      <c r="I4" s="1076" t="s">
        <v>260</v>
      </c>
      <c r="J4" s="1076" t="s">
        <v>261</v>
      </c>
      <c r="K4" s="1076" t="s">
        <v>262</v>
      </c>
    </row>
    <row r="5" spans="1:11" ht="18" customHeight="1">
      <c r="A5" s="1072"/>
      <c r="B5" s="1077"/>
      <c r="C5" s="1077"/>
      <c r="D5" s="1077"/>
      <c r="E5" s="1077"/>
      <c r="F5" s="1077"/>
      <c r="G5" s="1077"/>
      <c r="H5" s="1077"/>
      <c r="I5" s="1077"/>
      <c r="J5" s="1077"/>
      <c r="K5" s="1077"/>
    </row>
    <row r="6" spans="1:11" ht="18" customHeight="1">
      <c r="A6" s="1072"/>
      <c r="B6" s="1077"/>
      <c r="C6" s="1077"/>
      <c r="D6" s="1077"/>
      <c r="E6" s="1077"/>
      <c r="F6" s="1077"/>
      <c r="G6" s="1077"/>
      <c r="H6" s="1077"/>
      <c r="I6" s="1077"/>
      <c r="J6" s="1077"/>
      <c r="K6" s="1077"/>
    </row>
    <row r="7" spans="1:11" ht="18" customHeight="1">
      <c r="A7" s="1072"/>
      <c r="B7" s="1077"/>
      <c r="C7" s="1077"/>
      <c r="D7" s="1077"/>
      <c r="E7" s="1077"/>
      <c r="F7" s="1077"/>
      <c r="G7" s="1077"/>
      <c r="H7" s="1077"/>
      <c r="I7" s="1077"/>
      <c r="J7" s="1077"/>
      <c r="K7" s="1077"/>
    </row>
    <row r="8" spans="1:11" ht="18" customHeight="1">
      <c r="A8" s="1072"/>
      <c r="B8" s="1078"/>
      <c r="C8" s="1078"/>
      <c r="D8" s="1078"/>
      <c r="E8" s="1078"/>
      <c r="F8" s="1078"/>
      <c r="G8" s="1078"/>
      <c r="H8" s="1078"/>
      <c r="I8" s="1078"/>
      <c r="J8" s="1078"/>
      <c r="K8" s="1078"/>
    </row>
    <row r="9" spans="1:11" ht="33.75" customHeight="1">
      <c r="A9" s="441" t="s">
        <v>1267</v>
      </c>
      <c r="B9" s="776">
        <v>9056</v>
      </c>
      <c r="C9" s="776">
        <v>3409</v>
      </c>
      <c r="D9" s="776">
        <v>4716</v>
      </c>
      <c r="E9" s="776">
        <v>562</v>
      </c>
      <c r="F9" s="776">
        <v>6</v>
      </c>
      <c r="G9" s="776">
        <v>363</v>
      </c>
      <c r="H9" s="776">
        <v>7263.05</v>
      </c>
      <c r="I9" s="777">
        <v>6096</v>
      </c>
      <c r="J9" s="776">
        <v>535.20000000000005</v>
      </c>
      <c r="K9" s="776">
        <v>631.85</v>
      </c>
    </row>
    <row r="10" spans="1:11" ht="33.75" customHeight="1">
      <c r="A10" s="441" t="s">
        <v>1268</v>
      </c>
      <c r="B10" s="776">
        <v>8090</v>
      </c>
      <c r="C10" s="776">
        <v>3798</v>
      </c>
      <c r="D10" s="776">
        <v>3447</v>
      </c>
      <c r="E10" s="776">
        <v>342</v>
      </c>
      <c r="F10" s="776">
        <v>4</v>
      </c>
      <c r="G10" s="776">
        <v>499</v>
      </c>
      <c r="H10" s="776">
        <v>6712.9</v>
      </c>
      <c r="I10" s="777">
        <v>3814.8</v>
      </c>
      <c r="J10" s="776">
        <v>125</v>
      </c>
      <c r="K10" s="776">
        <v>2773.1</v>
      </c>
    </row>
    <row r="11" spans="1:11" ht="33.75" customHeight="1">
      <c r="A11" s="441" t="s">
        <v>1269</v>
      </c>
      <c r="B11" s="776">
        <v>6983</v>
      </c>
      <c r="C11" s="776">
        <v>3626</v>
      </c>
      <c r="D11" s="776">
        <v>2606</v>
      </c>
      <c r="E11" s="776">
        <v>399</v>
      </c>
      <c r="F11" s="776">
        <v>6</v>
      </c>
      <c r="G11" s="776">
        <v>346</v>
      </c>
      <c r="H11" s="776">
        <v>3493.4</v>
      </c>
      <c r="I11" s="777">
        <v>3181.2</v>
      </c>
      <c r="J11" s="776">
        <v>155.5</v>
      </c>
      <c r="K11" s="776">
        <v>156.69999999999999</v>
      </c>
    </row>
    <row r="12" spans="1:11" ht="33.75" customHeight="1">
      <c r="A12" s="441" t="s">
        <v>1270</v>
      </c>
      <c r="B12" s="776">
        <v>5615</v>
      </c>
      <c r="C12" s="776">
        <v>2918</v>
      </c>
      <c r="D12" s="776">
        <v>2191</v>
      </c>
      <c r="E12" s="776">
        <v>331</v>
      </c>
      <c r="F12" s="776">
        <v>7</v>
      </c>
      <c r="G12" s="776">
        <v>168</v>
      </c>
      <c r="H12" s="776">
        <v>4961.7</v>
      </c>
      <c r="I12" s="777">
        <v>4961.7</v>
      </c>
      <c r="J12" s="776" t="s">
        <v>127</v>
      </c>
      <c r="K12" s="776" t="s">
        <v>127</v>
      </c>
    </row>
    <row r="13" spans="1:11" ht="33.75" customHeight="1">
      <c r="A13" s="441" t="s">
        <v>1271</v>
      </c>
      <c r="B13" s="776">
        <v>5220</v>
      </c>
      <c r="C13" s="776">
        <v>2643</v>
      </c>
      <c r="D13" s="776">
        <v>2010</v>
      </c>
      <c r="E13" s="776">
        <v>339</v>
      </c>
      <c r="F13" s="776">
        <v>8</v>
      </c>
      <c r="G13" s="776">
        <v>220</v>
      </c>
      <c r="H13" s="776">
        <v>4493.1000000000004</v>
      </c>
      <c r="I13" s="777">
        <v>4493.1000000000004</v>
      </c>
      <c r="J13" s="776" t="s">
        <v>127</v>
      </c>
      <c r="K13" s="776" t="s">
        <v>127</v>
      </c>
    </row>
    <row r="14" spans="1:11" ht="33.75" customHeight="1">
      <c r="A14" s="441" t="s">
        <v>1272</v>
      </c>
      <c r="B14" s="776">
        <v>5310</v>
      </c>
      <c r="C14" s="776">
        <v>2607</v>
      </c>
      <c r="D14" s="776">
        <v>2082</v>
      </c>
      <c r="E14" s="776">
        <v>355</v>
      </c>
      <c r="F14" s="776">
        <v>9</v>
      </c>
      <c r="G14" s="776">
        <v>257</v>
      </c>
      <c r="H14" s="776">
        <v>5671.7</v>
      </c>
      <c r="I14" s="777">
        <v>5671.7</v>
      </c>
      <c r="J14" s="776" t="s">
        <v>127</v>
      </c>
      <c r="K14" s="776" t="s">
        <v>127</v>
      </c>
    </row>
    <row r="15" spans="1:11" ht="33.75" customHeight="1">
      <c r="A15" s="441" t="s">
        <v>1273</v>
      </c>
      <c r="B15" s="776">
        <v>5360</v>
      </c>
      <c r="C15" s="776">
        <v>2709</v>
      </c>
      <c r="D15" s="776">
        <v>1981</v>
      </c>
      <c r="E15" s="776">
        <v>348</v>
      </c>
      <c r="F15" s="776">
        <v>5</v>
      </c>
      <c r="G15" s="776">
        <v>317</v>
      </c>
      <c r="H15" s="776">
        <v>3290</v>
      </c>
      <c r="I15" s="777">
        <v>3290</v>
      </c>
      <c r="J15" s="776" t="s">
        <v>127</v>
      </c>
      <c r="K15" s="776" t="s">
        <v>127</v>
      </c>
    </row>
    <row r="16" spans="1:11" ht="33.75" customHeight="1">
      <c r="A16" s="441" t="s">
        <v>1274</v>
      </c>
      <c r="B16" s="776">
        <v>5123</v>
      </c>
      <c r="C16" s="776">
        <v>2764</v>
      </c>
      <c r="D16" s="776">
        <v>1559</v>
      </c>
      <c r="E16" s="776">
        <v>312</v>
      </c>
      <c r="F16" s="776">
        <v>7</v>
      </c>
      <c r="G16" s="776">
        <v>481</v>
      </c>
      <c r="H16" s="776">
        <v>8299.1753000000008</v>
      </c>
      <c r="I16" s="777">
        <v>8299.1753000000008</v>
      </c>
      <c r="J16" s="776" t="s">
        <v>127</v>
      </c>
      <c r="K16" s="776" t="s">
        <v>127</v>
      </c>
    </row>
    <row r="17" spans="1:11" ht="33.75" customHeight="1">
      <c r="A17" s="441" t="s">
        <v>1275</v>
      </c>
      <c r="B17" s="776">
        <v>4528</v>
      </c>
      <c r="C17" s="776">
        <v>2566</v>
      </c>
      <c r="D17" s="776">
        <v>1171</v>
      </c>
      <c r="E17" s="776">
        <v>264</v>
      </c>
      <c r="F17" s="776">
        <v>14</v>
      </c>
      <c r="G17" s="776">
        <v>513</v>
      </c>
      <c r="H17" s="776">
        <v>5884.6</v>
      </c>
      <c r="I17" s="777">
        <v>5884.6</v>
      </c>
      <c r="J17" s="776" t="s">
        <v>127</v>
      </c>
      <c r="K17" s="776" t="s">
        <v>127</v>
      </c>
    </row>
    <row r="18" spans="1:11" ht="33.75" customHeight="1">
      <c r="A18" s="445" t="s">
        <v>1276</v>
      </c>
      <c r="B18" s="778">
        <v>2243</v>
      </c>
      <c r="C18" s="778">
        <v>1434</v>
      </c>
      <c r="D18" s="778">
        <v>253</v>
      </c>
      <c r="E18" s="778">
        <v>110</v>
      </c>
      <c r="F18" s="778">
        <v>13</v>
      </c>
      <c r="G18" s="778">
        <v>433</v>
      </c>
      <c r="H18" s="778">
        <v>4166.99</v>
      </c>
      <c r="I18" s="779">
        <v>4166.99</v>
      </c>
      <c r="J18" s="778" t="s">
        <v>127</v>
      </c>
      <c r="K18" s="778" t="s">
        <v>127</v>
      </c>
    </row>
    <row r="19" spans="1:11" s="256" customFormat="1" ht="16.5" customHeight="1">
      <c r="A19" s="252" t="s">
        <v>619</v>
      </c>
      <c r="B19" s="253"/>
      <c r="C19" s="253"/>
      <c r="D19" s="254"/>
      <c r="E19" s="254"/>
      <c r="F19" s="254"/>
      <c r="G19" s="254"/>
      <c r="H19" s="254"/>
      <c r="I19" s="255"/>
      <c r="J19" s="254"/>
      <c r="K19" s="254"/>
    </row>
    <row r="20" spans="1:11" s="256" customFormat="1" ht="14.25">
      <c r="A20" s="257" t="s">
        <v>621</v>
      </c>
      <c r="B20" s="258"/>
      <c r="C20" s="258"/>
      <c r="D20" s="258"/>
      <c r="E20" s="258"/>
      <c r="F20" s="258"/>
      <c r="G20" s="258"/>
      <c r="H20" s="258"/>
      <c r="I20" s="258"/>
      <c r="J20" s="258"/>
      <c r="K20" s="259"/>
    </row>
    <row r="21" spans="1:11" s="256" customFormat="1" ht="14.25">
      <c r="A21" s="257" t="s">
        <v>622</v>
      </c>
    </row>
    <row r="22" spans="1:11" s="256" customFormat="1" ht="13.5" customHeight="1">
      <c r="A22" s="257" t="s">
        <v>263</v>
      </c>
    </row>
    <row r="23" spans="1:11" s="250" customFormat="1" ht="14.25" customHeight="1">
      <c r="A23" s="1069"/>
      <c r="B23" s="1069"/>
      <c r="C23" s="1069"/>
      <c r="D23" s="1069"/>
      <c r="E23" s="1069"/>
      <c r="F23" s="1069"/>
      <c r="G23" s="1069"/>
      <c r="H23" s="1069"/>
      <c r="I23" s="1069"/>
      <c r="J23" s="1069"/>
      <c r="K23" s="1069"/>
    </row>
    <row r="24" spans="1:11">
      <c r="C24" s="260"/>
      <c r="D24" s="260"/>
      <c r="E24" s="260"/>
      <c r="F24" s="260"/>
      <c r="G24" s="260"/>
      <c r="H24" s="260"/>
      <c r="I24" s="260"/>
      <c r="J24" s="260"/>
      <c r="K24" s="260"/>
    </row>
  </sheetData>
  <mergeCells count="15">
    <mergeCell ref="A23:K23"/>
    <mergeCell ref="A1:K1"/>
    <mergeCell ref="A3:A8"/>
    <mergeCell ref="B3:G3"/>
    <mergeCell ref="H3:K3"/>
    <mergeCell ref="B4:B8"/>
    <mergeCell ref="C4:C8"/>
    <mergeCell ref="D4:D8"/>
    <mergeCell ref="E4:E8"/>
    <mergeCell ref="F4:F8"/>
    <mergeCell ref="G4:G8"/>
    <mergeCell ref="H4:H8"/>
    <mergeCell ref="I4:I8"/>
    <mergeCell ref="J4:J8"/>
    <mergeCell ref="K4:K8"/>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59"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H283"/>
  <sheetViews>
    <sheetView showGridLines="0" workbookViewId="0">
      <selection activeCell="A22" sqref="A22:A23"/>
    </sheetView>
  </sheetViews>
  <sheetFormatPr defaultColWidth="9" defaultRowHeight="15.75"/>
  <cols>
    <col min="1" max="1" width="6.5" style="3" customWidth="1"/>
    <col min="2" max="2" width="5" style="168" customWidth="1"/>
    <col min="3" max="7" width="18.375" style="3" customWidth="1"/>
    <col min="8" max="16384" width="9" style="3"/>
  </cols>
  <sheetData>
    <row r="1" spans="1:8" ht="30.6" customHeight="1">
      <c r="A1" s="884" t="s">
        <v>1024</v>
      </c>
      <c r="B1" s="884"/>
      <c r="C1" s="884"/>
      <c r="D1" s="884"/>
      <c r="E1" s="884"/>
      <c r="F1" s="884"/>
      <c r="G1" s="884"/>
    </row>
    <row r="2" spans="1:8" ht="30" customHeight="1">
      <c r="A2" s="896"/>
      <c r="B2" s="896"/>
      <c r="C2" s="1081" t="s">
        <v>611</v>
      </c>
      <c r="D2" s="973" t="s">
        <v>623</v>
      </c>
      <c r="E2" s="974"/>
      <c r="F2" s="974"/>
      <c r="G2" s="974"/>
    </row>
    <row r="3" spans="1:8" ht="30" customHeight="1">
      <c r="A3" s="897"/>
      <c r="B3" s="897"/>
      <c r="C3" s="1082"/>
      <c r="D3" s="542" t="s">
        <v>624</v>
      </c>
      <c r="E3" s="542" t="s">
        <v>625</v>
      </c>
      <c r="F3" s="542" t="s">
        <v>626</v>
      </c>
      <c r="G3" s="538" t="s">
        <v>627</v>
      </c>
    </row>
    <row r="4" spans="1:8" ht="17.25" customHeight="1">
      <c r="A4" s="1079" t="s">
        <v>1140</v>
      </c>
      <c r="B4" s="220" t="s">
        <v>264</v>
      </c>
      <c r="C4" s="780">
        <f t="shared" ref="C4:C23" si="0">SUM(D4:G4)</f>
        <v>19906</v>
      </c>
      <c r="D4" s="780">
        <v>13829</v>
      </c>
      <c r="E4" s="780">
        <v>3583</v>
      </c>
      <c r="F4" s="780">
        <v>1142</v>
      </c>
      <c r="G4" s="780">
        <v>1352</v>
      </c>
    </row>
    <row r="5" spans="1:8" ht="17.25" customHeight="1">
      <c r="A5" s="1079"/>
      <c r="B5" s="220" t="s">
        <v>5</v>
      </c>
      <c r="C5" s="781">
        <f t="shared" si="0"/>
        <v>100.00000000000001</v>
      </c>
      <c r="D5" s="781">
        <f>IFERROR(D4/$C4*100,"-")</f>
        <v>69.471516125791226</v>
      </c>
      <c r="E5" s="781">
        <f t="shared" ref="E5:G5" si="1">IFERROR(E4/$C4*100,"-")</f>
        <v>17.999598111122275</v>
      </c>
      <c r="F5" s="781">
        <f t="shared" si="1"/>
        <v>5.7369637295287852</v>
      </c>
      <c r="G5" s="781">
        <f t="shared" si="1"/>
        <v>6.7919220335577206</v>
      </c>
      <c r="H5" s="261"/>
    </row>
    <row r="6" spans="1:8" ht="17.25" customHeight="1">
      <c r="A6" s="1079" t="s">
        <v>16</v>
      </c>
      <c r="B6" s="220" t="s">
        <v>264</v>
      </c>
      <c r="C6" s="780">
        <f t="shared" si="0"/>
        <v>18419</v>
      </c>
      <c r="D6" s="780">
        <v>13005</v>
      </c>
      <c r="E6" s="780">
        <v>3157</v>
      </c>
      <c r="F6" s="780">
        <v>1024</v>
      </c>
      <c r="G6" s="780">
        <v>1233</v>
      </c>
    </row>
    <row r="7" spans="1:8" ht="17.25" customHeight="1">
      <c r="A7" s="1079"/>
      <c r="B7" s="220" t="s">
        <v>5</v>
      </c>
      <c r="C7" s="781">
        <f t="shared" si="0"/>
        <v>100.00000000000001</v>
      </c>
      <c r="D7" s="781">
        <f>IFERROR(D6/$C6*100,"-")</f>
        <v>70.606439003203221</v>
      </c>
      <c r="E7" s="781">
        <f t="shared" ref="E7" si="2">IFERROR(E6/$C6*100,"-")</f>
        <v>17.139909875671862</v>
      </c>
      <c r="F7" s="781">
        <f t="shared" ref="F7" si="3">IFERROR(F6/$C6*100,"-")</f>
        <v>5.5594766273956244</v>
      </c>
      <c r="G7" s="781">
        <f t="shared" ref="G7" si="4">IFERROR(G6/$C6*100,"-")</f>
        <v>6.6941744937293022</v>
      </c>
      <c r="H7" s="261"/>
    </row>
    <row r="8" spans="1:8" ht="17.25" customHeight="1">
      <c r="A8" s="1079" t="s">
        <v>17</v>
      </c>
      <c r="B8" s="220" t="s">
        <v>265</v>
      </c>
      <c r="C8" s="780">
        <f t="shared" si="0"/>
        <v>19286</v>
      </c>
      <c r="D8" s="780">
        <v>13813</v>
      </c>
      <c r="E8" s="780">
        <v>3132</v>
      </c>
      <c r="F8" s="780">
        <v>1063</v>
      </c>
      <c r="G8" s="780">
        <v>1278</v>
      </c>
    </row>
    <row r="9" spans="1:8" ht="17.25" customHeight="1">
      <c r="A9" s="1079"/>
      <c r="B9" s="220" t="s">
        <v>5</v>
      </c>
      <c r="C9" s="781">
        <f t="shared" si="0"/>
        <v>100</v>
      </c>
      <c r="D9" s="781">
        <f>IFERROR(D8/$C8*100,"-")</f>
        <v>71.621901897749666</v>
      </c>
      <c r="E9" s="781">
        <f t="shared" ref="E9" si="5">IFERROR(E8/$C8*100,"-")</f>
        <v>16.239759410971686</v>
      </c>
      <c r="F9" s="781">
        <f t="shared" ref="F9" si="6">IFERROR(F8/$C8*100,"-")</f>
        <v>5.5117701959970962</v>
      </c>
      <c r="G9" s="781">
        <f t="shared" ref="G9" si="7">IFERROR(G8/$C8*100,"-")</f>
        <v>6.6265684952815516</v>
      </c>
      <c r="H9" s="261"/>
    </row>
    <row r="10" spans="1:8" ht="17.25" customHeight="1">
      <c r="A10" s="1079" t="s">
        <v>18</v>
      </c>
      <c r="B10" s="220" t="s">
        <v>264</v>
      </c>
      <c r="C10" s="780">
        <f t="shared" si="0"/>
        <v>21049</v>
      </c>
      <c r="D10" s="780">
        <v>14718</v>
      </c>
      <c r="E10" s="780">
        <v>3621</v>
      </c>
      <c r="F10" s="780">
        <v>1368</v>
      </c>
      <c r="G10" s="780">
        <v>1342</v>
      </c>
    </row>
    <row r="11" spans="1:8" ht="17.25" customHeight="1">
      <c r="A11" s="1079"/>
      <c r="B11" s="220" t="s">
        <v>5</v>
      </c>
      <c r="C11" s="781">
        <f t="shared" si="0"/>
        <v>100.00000000000001</v>
      </c>
      <c r="D11" s="781">
        <f>IFERROR(D10/$C10*100,"-")</f>
        <v>69.922561641883235</v>
      </c>
      <c r="E11" s="781">
        <f t="shared" ref="E11" si="8">IFERROR(E10/$C10*100,"-")</f>
        <v>17.20271746876336</v>
      </c>
      <c r="F11" s="781">
        <f t="shared" ref="F11" si="9">IFERROR(F10/$C10*100,"-")</f>
        <v>6.4991210983894723</v>
      </c>
      <c r="G11" s="781">
        <f t="shared" ref="G11" si="10">IFERROR(G10/$C10*100,"-")</f>
        <v>6.3755997909639417</v>
      </c>
      <c r="H11" s="261"/>
    </row>
    <row r="12" spans="1:8" ht="17.25" customHeight="1">
      <c r="A12" s="1079" t="s">
        <v>19</v>
      </c>
      <c r="B12" s="220" t="s">
        <v>264</v>
      </c>
      <c r="C12" s="780">
        <f t="shared" si="0"/>
        <v>18913</v>
      </c>
      <c r="D12" s="780">
        <v>13636</v>
      </c>
      <c r="E12" s="780">
        <v>3043</v>
      </c>
      <c r="F12" s="780">
        <v>1053</v>
      </c>
      <c r="G12" s="780">
        <v>1181</v>
      </c>
    </row>
    <row r="13" spans="1:8" ht="17.25" customHeight="1">
      <c r="A13" s="1079"/>
      <c r="B13" s="220" t="s">
        <v>5</v>
      </c>
      <c r="C13" s="781">
        <f t="shared" si="0"/>
        <v>100</v>
      </c>
      <c r="D13" s="781">
        <f>IFERROR(D12/$C12*100,"-")</f>
        <v>72.098556548405853</v>
      </c>
      <c r="E13" s="781">
        <f t="shared" ref="E13" si="11">IFERROR(E12/$C12*100,"-")</f>
        <v>16.089462274625919</v>
      </c>
      <c r="F13" s="781">
        <f t="shared" ref="F13" si="12">IFERROR(F12/$C12*100,"-")</f>
        <v>5.567599005974726</v>
      </c>
      <c r="G13" s="781">
        <f t="shared" ref="G13" si="13">IFERROR(G12/$C12*100,"-")</f>
        <v>6.2443821709934966</v>
      </c>
      <c r="H13" s="261"/>
    </row>
    <row r="14" spans="1:8" ht="17.25" customHeight="1">
      <c r="A14" s="1079" t="s">
        <v>0</v>
      </c>
      <c r="B14" s="220" t="s">
        <v>264</v>
      </c>
      <c r="C14" s="780">
        <f t="shared" si="0"/>
        <v>19787</v>
      </c>
      <c r="D14" s="780">
        <v>14565</v>
      </c>
      <c r="E14" s="780">
        <v>3012</v>
      </c>
      <c r="F14" s="780">
        <v>929</v>
      </c>
      <c r="G14" s="780">
        <v>1281</v>
      </c>
    </row>
    <row r="15" spans="1:8" ht="17.25" customHeight="1">
      <c r="A15" s="1079"/>
      <c r="B15" s="220" t="s">
        <v>5</v>
      </c>
      <c r="C15" s="781">
        <f t="shared" si="0"/>
        <v>100</v>
      </c>
      <c r="D15" s="781">
        <f>IFERROR(D14/$C14*100,"-")</f>
        <v>73.608935159448123</v>
      </c>
      <c r="E15" s="781">
        <f t="shared" ref="E15" si="14">IFERROR(E14/$C14*100,"-")</f>
        <v>15.222115530398748</v>
      </c>
      <c r="F15" s="781">
        <f t="shared" ref="F15" si="15">IFERROR(F14/$C14*100,"-")</f>
        <v>4.695001768838126</v>
      </c>
      <c r="G15" s="781">
        <f t="shared" ref="G15" si="16">IFERROR(G14/$C14*100,"-")</f>
        <v>6.4739475413150043</v>
      </c>
      <c r="H15" s="261"/>
    </row>
    <row r="16" spans="1:8" ht="17.25" customHeight="1">
      <c r="A16" s="1079" t="s">
        <v>1</v>
      </c>
      <c r="B16" s="220" t="s">
        <v>264</v>
      </c>
      <c r="C16" s="780">
        <f t="shared" si="0"/>
        <v>19038</v>
      </c>
      <c r="D16" s="780">
        <v>13767</v>
      </c>
      <c r="E16" s="780">
        <v>2978</v>
      </c>
      <c r="F16" s="780">
        <v>975</v>
      </c>
      <c r="G16" s="780">
        <v>1318</v>
      </c>
    </row>
    <row r="17" spans="1:8" ht="17.25" customHeight="1">
      <c r="A17" s="1079"/>
      <c r="B17" s="220" t="s">
        <v>5</v>
      </c>
      <c r="C17" s="781">
        <f t="shared" si="0"/>
        <v>100.00000000000001</v>
      </c>
      <c r="D17" s="781">
        <f>IFERROR(D16/$C16*100,"-")</f>
        <v>72.313268200441229</v>
      </c>
      <c r="E17" s="781">
        <f t="shared" ref="E17" si="17">IFERROR(E16/$C16*100,"-")</f>
        <v>15.642399411702909</v>
      </c>
      <c r="F17" s="781">
        <f t="shared" ref="F17" si="18">IFERROR(F16/$C16*100,"-")</f>
        <v>5.1213362748187841</v>
      </c>
      <c r="G17" s="781">
        <f t="shared" ref="G17" si="19">IFERROR(G16/$C16*100,"-")</f>
        <v>6.9229961130370832</v>
      </c>
      <c r="H17" s="261"/>
    </row>
    <row r="18" spans="1:8" ht="17.25" customHeight="1">
      <c r="A18" s="1079" t="s">
        <v>2</v>
      </c>
      <c r="B18" s="220" t="s">
        <v>266</v>
      </c>
      <c r="C18" s="780">
        <f t="shared" si="0"/>
        <v>19171</v>
      </c>
      <c r="D18" s="780">
        <v>13765</v>
      </c>
      <c r="E18" s="780">
        <v>2819</v>
      </c>
      <c r="F18" s="780">
        <v>1060</v>
      </c>
      <c r="G18" s="780">
        <v>1527</v>
      </c>
    </row>
    <row r="19" spans="1:8" ht="17.25" customHeight="1">
      <c r="A19" s="1079"/>
      <c r="B19" s="220" t="s">
        <v>5</v>
      </c>
      <c r="C19" s="781">
        <f t="shared" si="0"/>
        <v>100</v>
      </c>
      <c r="D19" s="781">
        <f>IFERROR(D18/$C18*100,"-")</f>
        <v>71.801157999061076</v>
      </c>
      <c r="E19" s="781">
        <f t="shared" ref="E19" si="20">IFERROR(E18/$C18*100,"-")</f>
        <v>14.704501590944655</v>
      </c>
      <c r="F19" s="781">
        <f t="shared" ref="F19" si="21">IFERROR(F18/$C18*100,"-")</f>
        <v>5.529184706066455</v>
      </c>
      <c r="G19" s="781">
        <f t="shared" ref="G19" si="22">IFERROR(G18/$C18*100,"-")</f>
        <v>7.9651557039278078</v>
      </c>
      <c r="H19" s="261"/>
    </row>
    <row r="20" spans="1:8" ht="17.25" customHeight="1">
      <c r="A20" s="1079" t="s">
        <v>3</v>
      </c>
      <c r="B20" s="220" t="s">
        <v>267</v>
      </c>
      <c r="C20" s="780">
        <f t="shared" si="0"/>
        <v>20927</v>
      </c>
      <c r="D20" s="780">
        <v>15342</v>
      </c>
      <c r="E20" s="780">
        <v>2868</v>
      </c>
      <c r="F20" s="780">
        <v>1142</v>
      </c>
      <c r="G20" s="780">
        <v>1575</v>
      </c>
    </row>
    <row r="21" spans="1:8" ht="17.25" customHeight="1">
      <c r="A21" s="1079"/>
      <c r="B21" s="220" t="s">
        <v>5</v>
      </c>
      <c r="C21" s="781">
        <f t="shared" si="0"/>
        <v>99.999999999999986</v>
      </c>
      <c r="D21" s="781">
        <f>IFERROR(D20/$C20*100,"-")</f>
        <v>73.311989296124622</v>
      </c>
      <c r="E21" s="781">
        <f t="shared" ref="E21" si="23">IFERROR(E20/$C20*100,"-")</f>
        <v>13.704783294308786</v>
      </c>
      <c r="F21" s="781">
        <f t="shared" ref="F21" si="24">IFERROR(F20/$C20*100,"-")</f>
        <v>5.4570650355999426</v>
      </c>
      <c r="G21" s="781">
        <f t="shared" ref="G21" si="25">IFERROR(G20/$C20*100,"-")</f>
        <v>7.5261623739666454</v>
      </c>
      <c r="H21" s="261"/>
    </row>
    <row r="22" spans="1:8" ht="17.25" customHeight="1">
      <c r="A22" s="1079" t="s">
        <v>1060</v>
      </c>
      <c r="B22" s="220" t="s">
        <v>264</v>
      </c>
      <c r="C22" s="780">
        <f t="shared" si="0"/>
        <v>18926</v>
      </c>
      <c r="D22" s="780">
        <v>13690</v>
      </c>
      <c r="E22" s="780">
        <v>2627</v>
      </c>
      <c r="F22" s="780">
        <v>1127</v>
      </c>
      <c r="G22" s="780">
        <v>1482</v>
      </c>
      <c r="H22" s="261"/>
    </row>
    <row r="23" spans="1:8" ht="17.25" customHeight="1">
      <c r="A23" s="1080"/>
      <c r="B23" s="222" t="s">
        <v>5</v>
      </c>
      <c r="C23" s="782">
        <f t="shared" si="0"/>
        <v>99.999999999999986</v>
      </c>
      <c r="D23" s="782">
        <f>IFERROR(D22/$C22*100,"-")</f>
        <v>72.334354855753986</v>
      </c>
      <c r="E23" s="782">
        <f t="shared" ref="E23" si="26">IFERROR(E22/$C22*100,"-")</f>
        <v>13.88037620205009</v>
      </c>
      <c r="F23" s="782">
        <f t="shared" ref="F23" si="27">IFERROR(F22/$C22*100,"-")</f>
        <v>5.9547712142026841</v>
      </c>
      <c r="G23" s="782">
        <f t="shared" ref="G23" si="28">IFERROR(G22/$C22*100,"-")</f>
        <v>7.8304977279932366</v>
      </c>
      <c r="H23" s="261"/>
    </row>
    <row r="24" spans="1:8" ht="15" customHeight="1">
      <c r="A24" s="486" t="s">
        <v>628</v>
      </c>
      <c r="B24" s="262"/>
      <c r="C24" s="261"/>
      <c r="D24" s="261"/>
      <c r="E24" s="261"/>
      <c r="F24" s="261"/>
      <c r="G24" s="261"/>
    </row>
    <row r="25" spans="1:8" ht="15" customHeight="1">
      <c r="A25" s="227"/>
      <c r="C25" s="261"/>
      <c r="D25" s="261"/>
      <c r="E25" s="261"/>
      <c r="F25" s="261"/>
      <c r="G25" s="261"/>
    </row>
    <row r="26" spans="1:8" ht="15" customHeight="1"/>
    <row r="27" spans="1:8" ht="15" customHeight="1"/>
    <row r="28" spans="1:8" ht="15" customHeight="1"/>
    <row r="29" spans="1:8" ht="15" customHeight="1"/>
    <row r="30" spans="1:8" ht="15" customHeight="1">
      <c r="D30" s="226"/>
    </row>
    <row r="31" spans="1:8" ht="15" customHeight="1"/>
    <row r="32" spans="1: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sheetData>
  <mergeCells count="14">
    <mergeCell ref="A6:A7"/>
    <mergeCell ref="A1:G1"/>
    <mergeCell ref="A2:B3"/>
    <mergeCell ref="C2:C3"/>
    <mergeCell ref="D2:G2"/>
    <mergeCell ref="A4:A5"/>
    <mergeCell ref="A20:A21"/>
    <mergeCell ref="A22:A23"/>
    <mergeCell ref="A8:A9"/>
    <mergeCell ref="A10:A11"/>
    <mergeCell ref="A12:A13"/>
    <mergeCell ref="A14:A15"/>
    <mergeCell ref="A16:A17"/>
    <mergeCell ref="A18:A19"/>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73" orientation="landscape" r:id="rId1"/>
  <headerFooter differentOddEven="1" scaleWithDoc="0">
    <oddHeader>&amp;L&amp;"Times New Roman,標準"&amp;8 107&amp;"標楷體,標準"年犯罪狀況及其分析</oddHeader>
    <evenHeader>&amp;R&amp;"標楷體,標準"&amp;8第二篇　犯罪之處理</even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H30"/>
  <sheetViews>
    <sheetView showGridLines="0" zoomScale="85" zoomScaleNormal="85" workbookViewId="0">
      <selection activeCell="A5" sqref="A5:A6"/>
    </sheetView>
  </sheetViews>
  <sheetFormatPr defaultColWidth="9" defaultRowHeight="15.75"/>
  <cols>
    <col min="1" max="1" width="6.125" style="250" customWidth="1"/>
    <col min="2" max="2" width="5" style="168" customWidth="1"/>
    <col min="3" max="3" width="15.625" style="250" customWidth="1"/>
    <col min="4" max="5" width="20.625" style="250" customWidth="1"/>
    <col min="6" max="6" width="18" style="250" customWidth="1"/>
    <col min="7" max="7" width="17.125" style="250" customWidth="1"/>
    <col min="8" max="16384" width="9" style="250"/>
  </cols>
  <sheetData>
    <row r="1" spans="1:8" ht="30.6" customHeight="1">
      <c r="A1" s="884" t="s">
        <v>1025</v>
      </c>
      <c r="B1" s="884"/>
      <c r="C1" s="884"/>
      <c r="D1" s="884"/>
      <c r="E1" s="884"/>
      <c r="F1" s="884"/>
      <c r="G1" s="884"/>
    </row>
    <row r="2" spans="1:8" ht="30.6" customHeight="1">
      <c r="A2" s="896"/>
      <c r="B2" s="896"/>
      <c r="C2" s="1085" t="s">
        <v>611</v>
      </c>
      <c r="D2" s="1088" t="s">
        <v>268</v>
      </c>
      <c r="E2" s="1088"/>
      <c r="F2" s="1088"/>
      <c r="G2" s="1088"/>
    </row>
    <row r="3" spans="1:8" ht="28.5" customHeight="1">
      <c r="A3" s="897"/>
      <c r="B3" s="897"/>
      <c r="C3" s="1086"/>
      <c r="D3" s="1089" t="s">
        <v>269</v>
      </c>
      <c r="E3" s="1089"/>
      <c r="F3" s="1085" t="s">
        <v>629</v>
      </c>
      <c r="G3" s="1085" t="s">
        <v>630</v>
      </c>
    </row>
    <row r="4" spans="1:8" ht="28.5" customHeight="1">
      <c r="A4" s="897"/>
      <c r="B4" s="897"/>
      <c r="C4" s="1087"/>
      <c r="D4" s="199" t="s">
        <v>270</v>
      </c>
      <c r="E4" s="263" t="s">
        <v>271</v>
      </c>
      <c r="F4" s="1087"/>
      <c r="G4" s="1087"/>
    </row>
    <row r="5" spans="1:8" ht="16.5" customHeight="1">
      <c r="A5" s="1083" t="s">
        <v>1078</v>
      </c>
      <c r="B5" s="220" t="s">
        <v>264</v>
      </c>
      <c r="C5" s="780">
        <f t="shared" ref="C5:C24" si="0">SUM(D5:G5)</f>
        <v>19906</v>
      </c>
      <c r="D5" s="780">
        <v>14556</v>
      </c>
      <c r="E5" s="780">
        <v>85</v>
      </c>
      <c r="F5" s="780">
        <v>4389</v>
      </c>
      <c r="G5" s="780">
        <v>876</v>
      </c>
      <c r="H5" s="264"/>
    </row>
    <row r="6" spans="1:8" ht="16.5" customHeight="1">
      <c r="A6" s="1083"/>
      <c r="B6" s="220" t="s">
        <v>5</v>
      </c>
      <c r="C6" s="783">
        <f t="shared" si="0"/>
        <v>100</v>
      </c>
      <c r="D6" s="783">
        <f>IFERROR(D5/$C5*100,"-")</f>
        <v>73.123681302119962</v>
      </c>
      <c r="E6" s="783">
        <f t="shared" ref="E6:G6" si="1">IFERROR(E5/$C5*100,"-")</f>
        <v>0.42700693258314076</v>
      </c>
      <c r="F6" s="783">
        <f t="shared" si="1"/>
        <v>22.048628554204765</v>
      </c>
      <c r="G6" s="783">
        <f t="shared" si="1"/>
        <v>4.400683211092133</v>
      </c>
      <c r="H6" s="264"/>
    </row>
    <row r="7" spans="1:8" ht="16.5" customHeight="1">
      <c r="A7" s="1083" t="s">
        <v>16</v>
      </c>
      <c r="B7" s="220" t="s">
        <v>264</v>
      </c>
      <c r="C7" s="780">
        <f t="shared" si="0"/>
        <v>18419</v>
      </c>
      <c r="D7" s="780">
        <v>13455</v>
      </c>
      <c r="E7" s="780">
        <v>82</v>
      </c>
      <c r="F7" s="780">
        <v>4260</v>
      </c>
      <c r="G7" s="780">
        <v>622</v>
      </c>
      <c r="H7" s="264"/>
    </row>
    <row r="8" spans="1:8" ht="16.5" customHeight="1">
      <c r="A8" s="1083"/>
      <c r="B8" s="220" t="s">
        <v>5</v>
      </c>
      <c r="C8" s="783">
        <f t="shared" si="0"/>
        <v>100</v>
      </c>
      <c r="D8" s="783">
        <f>IFERROR(D7/$C7*100,"-")</f>
        <v>73.049568380476686</v>
      </c>
      <c r="E8" s="783">
        <f t="shared" ref="E8" si="2">IFERROR(E7/$C7*100,"-")</f>
        <v>0.44519246430316517</v>
      </c>
      <c r="F8" s="783">
        <f t="shared" ref="F8" si="3">IFERROR(F7/$C7*100,"-")</f>
        <v>23.128291438188828</v>
      </c>
      <c r="G8" s="783">
        <f t="shared" ref="G8" si="4">IFERROR(G7/$C7*100,"-")</f>
        <v>3.3769477170313262</v>
      </c>
      <c r="H8" s="264"/>
    </row>
    <row r="9" spans="1:8" ht="16.5" customHeight="1">
      <c r="A9" s="1083" t="s">
        <v>17</v>
      </c>
      <c r="B9" s="220" t="s">
        <v>264</v>
      </c>
      <c r="C9" s="780">
        <f t="shared" si="0"/>
        <v>19286</v>
      </c>
      <c r="D9" s="780">
        <v>14391</v>
      </c>
      <c r="E9" s="780">
        <v>75</v>
      </c>
      <c r="F9" s="780">
        <v>4182</v>
      </c>
      <c r="G9" s="780">
        <v>638</v>
      </c>
      <c r="H9" s="264"/>
    </row>
    <row r="10" spans="1:8" ht="16.5" customHeight="1">
      <c r="A10" s="1083"/>
      <c r="B10" s="220" t="s">
        <v>5</v>
      </c>
      <c r="C10" s="783">
        <f t="shared" si="0"/>
        <v>100</v>
      </c>
      <c r="D10" s="783">
        <f>IFERROR(D9/$C9*100,"-")</f>
        <v>74.618894534895773</v>
      </c>
      <c r="E10" s="783">
        <f t="shared" ref="E10" si="5">IFERROR(E9/$C9*100,"-")</f>
        <v>0.38888312765736804</v>
      </c>
      <c r="F10" s="783">
        <f t="shared" ref="F10" si="6">IFERROR(F9/$C9*100,"-")</f>
        <v>21.684123198174841</v>
      </c>
      <c r="G10" s="783">
        <f t="shared" ref="G10" si="7">IFERROR(G9/$C9*100,"-")</f>
        <v>3.3080991392720112</v>
      </c>
      <c r="H10" s="264"/>
    </row>
    <row r="11" spans="1:8" ht="16.5" customHeight="1">
      <c r="A11" s="1083" t="s">
        <v>18</v>
      </c>
      <c r="B11" s="220" t="s">
        <v>264</v>
      </c>
      <c r="C11" s="780">
        <f t="shared" si="0"/>
        <v>21049</v>
      </c>
      <c r="D11" s="780">
        <v>16205</v>
      </c>
      <c r="E11" s="780">
        <v>73</v>
      </c>
      <c r="F11" s="780">
        <v>4011</v>
      </c>
      <c r="G11" s="780">
        <v>760</v>
      </c>
      <c r="H11" s="264"/>
    </row>
    <row r="12" spans="1:8" ht="16.5" customHeight="1">
      <c r="A12" s="1083"/>
      <c r="B12" s="220" t="s">
        <v>5</v>
      </c>
      <c r="C12" s="783">
        <f t="shared" si="0"/>
        <v>100</v>
      </c>
      <c r="D12" s="783">
        <f>IFERROR(D11/$C11*100,"-")</f>
        <v>76.987030262720324</v>
      </c>
      <c r="E12" s="783">
        <f t="shared" ref="E12" si="8">IFERROR(E11/$C11*100,"-")</f>
        <v>0.34680982469475985</v>
      </c>
      <c r="F12" s="783">
        <f t="shared" ref="F12" si="9">IFERROR(F11/$C11*100,"-")</f>
        <v>19.055537080146326</v>
      </c>
      <c r="G12" s="783">
        <f t="shared" ref="G12" si="10">IFERROR(G11/$C11*100,"-")</f>
        <v>3.6106228324385961</v>
      </c>
      <c r="H12" s="264"/>
    </row>
    <row r="13" spans="1:8" ht="16.5" customHeight="1">
      <c r="A13" s="1083" t="s">
        <v>19</v>
      </c>
      <c r="B13" s="220" t="s">
        <v>264</v>
      </c>
      <c r="C13" s="780">
        <f t="shared" si="0"/>
        <v>18913</v>
      </c>
      <c r="D13" s="780">
        <v>14575</v>
      </c>
      <c r="E13" s="780">
        <v>58</v>
      </c>
      <c r="F13" s="780">
        <v>3658</v>
      </c>
      <c r="G13" s="780">
        <v>622</v>
      </c>
      <c r="H13" s="264"/>
    </row>
    <row r="14" spans="1:8" ht="16.5" customHeight="1">
      <c r="A14" s="1083"/>
      <c r="B14" s="220" t="s">
        <v>5</v>
      </c>
      <c r="C14" s="783">
        <f t="shared" si="0"/>
        <v>99.999999999999986</v>
      </c>
      <c r="D14" s="783">
        <f>IFERROR(D13/$C13*100,"-")</f>
        <v>77.063395548035743</v>
      </c>
      <c r="E14" s="783">
        <f t="shared" ref="E14" si="11">IFERROR(E13/$C13*100,"-")</f>
        <v>0.30666737164913022</v>
      </c>
      <c r="F14" s="783">
        <f t="shared" ref="F14" si="12">IFERROR(F13/$C13*100,"-")</f>
        <v>19.341193887802042</v>
      </c>
      <c r="G14" s="783">
        <f t="shared" ref="G14" si="13">IFERROR(G13/$C13*100,"-")</f>
        <v>3.2887431925130861</v>
      </c>
      <c r="H14" s="264"/>
    </row>
    <row r="15" spans="1:8" ht="16.5" customHeight="1">
      <c r="A15" s="1083" t="s">
        <v>0</v>
      </c>
      <c r="B15" s="220" t="s">
        <v>264</v>
      </c>
      <c r="C15" s="780">
        <f t="shared" si="0"/>
        <v>19787</v>
      </c>
      <c r="D15" s="780">
        <v>15045</v>
      </c>
      <c r="E15" s="780">
        <v>36</v>
      </c>
      <c r="F15" s="780">
        <v>4090</v>
      </c>
      <c r="G15" s="780">
        <v>616</v>
      </c>
      <c r="H15" s="264"/>
    </row>
    <row r="16" spans="1:8" ht="16.5" customHeight="1">
      <c r="A16" s="1083"/>
      <c r="B16" s="220" t="s">
        <v>5</v>
      </c>
      <c r="C16" s="783">
        <f t="shared" si="0"/>
        <v>100</v>
      </c>
      <c r="D16" s="783">
        <f>IFERROR(D15/$C15*100,"-")</f>
        <v>76.034770303734774</v>
      </c>
      <c r="E16" s="783">
        <f t="shared" ref="E16" si="14">IFERROR(E15/$C15*100,"-")</f>
        <v>0.18193763582149897</v>
      </c>
      <c r="F16" s="783">
        <f t="shared" ref="F16" si="15">IFERROR(F15/$C15*100,"-")</f>
        <v>20.670136958609188</v>
      </c>
      <c r="G16" s="783">
        <f t="shared" ref="G16" si="16">IFERROR(G15/$C15*100,"-")</f>
        <v>3.1131551018345376</v>
      </c>
      <c r="H16" s="264"/>
    </row>
    <row r="17" spans="1:8" ht="16.5" customHeight="1">
      <c r="A17" s="1083" t="s">
        <v>1</v>
      </c>
      <c r="B17" s="220" t="s">
        <v>264</v>
      </c>
      <c r="C17" s="780">
        <f t="shared" si="0"/>
        <v>19038</v>
      </c>
      <c r="D17" s="780">
        <v>14037</v>
      </c>
      <c r="E17" s="780">
        <v>34</v>
      </c>
      <c r="F17" s="780">
        <v>4296</v>
      </c>
      <c r="G17" s="780">
        <v>671</v>
      </c>
      <c r="H17" s="264"/>
    </row>
    <row r="18" spans="1:8" ht="16.5" customHeight="1">
      <c r="A18" s="1083"/>
      <c r="B18" s="220" t="s">
        <v>5</v>
      </c>
      <c r="C18" s="783">
        <f t="shared" si="0"/>
        <v>99.999999999999986</v>
      </c>
      <c r="D18" s="783">
        <f>IFERROR(D17/$C17*100,"-")</f>
        <v>73.731484399621806</v>
      </c>
      <c r="E18" s="783">
        <f t="shared" ref="E18" si="17">IFERROR(E17/$C17*100,"-")</f>
        <v>0.17859018804496271</v>
      </c>
      <c r="F18" s="783">
        <f t="shared" ref="F18" si="18">IFERROR(F17/$C17*100,"-")</f>
        <v>22.565395524739991</v>
      </c>
      <c r="G18" s="783">
        <f t="shared" ref="G18" si="19">IFERROR(G17/$C17*100,"-")</f>
        <v>3.5245298875932347</v>
      </c>
      <c r="H18" s="264"/>
    </row>
    <row r="19" spans="1:8" ht="16.5" customHeight="1">
      <c r="A19" s="1083" t="s">
        <v>2</v>
      </c>
      <c r="B19" s="220" t="s">
        <v>264</v>
      </c>
      <c r="C19" s="780">
        <f t="shared" si="0"/>
        <v>19171</v>
      </c>
      <c r="D19" s="780">
        <v>14110</v>
      </c>
      <c r="E19" s="780">
        <v>103</v>
      </c>
      <c r="F19" s="780">
        <v>4210</v>
      </c>
      <c r="G19" s="780">
        <v>748</v>
      </c>
      <c r="H19" s="264"/>
    </row>
    <row r="20" spans="1:8" ht="16.5" customHeight="1">
      <c r="A20" s="1083"/>
      <c r="B20" s="220" t="s">
        <v>5</v>
      </c>
      <c r="C20" s="783">
        <f t="shared" si="0"/>
        <v>100</v>
      </c>
      <c r="D20" s="783">
        <f>IFERROR(D19/$C19*100,"-")</f>
        <v>73.600751134526107</v>
      </c>
      <c r="E20" s="783">
        <f t="shared" ref="E20" si="20">IFERROR(E19/$C19*100,"-")</f>
        <v>0.53726983464608002</v>
      </c>
      <c r="F20" s="783">
        <f t="shared" ref="F20" si="21">IFERROR(F19/$C19*100,"-")</f>
        <v>21.960252464660162</v>
      </c>
      <c r="G20" s="783">
        <f t="shared" ref="G20" si="22">IFERROR(G19/$C19*100,"-")</f>
        <v>3.9017265661676492</v>
      </c>
      <c r="H20" s="264"/>
    </row>
    <row r="21" spans="1:8" ht="16.5" customHeight="1">
      <c r="A21" s="1083" t="s">
        <v>3</v>
      </c>
      <c r="B21" s="220" t="s">
        <v>272</v>
      </c>
      <c r="C21" s="780">
        <f t="shared" si="0"/>
        <v>20927</v>
      </c>
      <c r="D21" s="780">
        <v>14873</v>
      </c>
      <c r="E21" s="780">
        <v>51</v>
      </c>
      <c r="F21" s="780">
        <v>4985</v>
      </c>
      <c r="G21" s="780">
        <v>1018</v>
      </c>
      <c r="H21" s="264"/>
    </row>
    <row r="22" spans="1:8" ht="16.5" customHeight="1">
      <c r="A22" s="1083"/>
      <c r="B22" s="220" t="s">
        <v>5</v>
      </c>
      <c r="C22" s="783">
        <f t="shared" si="0"/>
        <v>100</v>
      </c>
      <c r="D22" s="783">
        <f>IFERROR(D21/$C21*100,"-")</f>
        <v>71.070865389210113</v>
      </c>
      <c r="E22" s="783">
        <f t="shared" ref="E22" si="23">IFERROR(E21/$C21*100,"-")</f>
        <v>0.2437043054427295</v>
      </c>
      <c r="F22" s="783">
        <f t="shared" ref="F22" si="24">IFERROR(F21/$C21*100,"-")</f>
        <v>23.820901228078558</v>
      </c>
      <c r="G22" s="783">
        <f t="shared" ref="G22" si="25">IFERROR(G21/$C21*100,"-")</f>
        <v>4.8645290772686005</v>
      </c>
      <c r="H22" s="264"/>
    </row>
    <row r="23" spans="1:8" ht="16.5" customHeight="1">
      <c r="A23" s="1083" t="s">
        <v>1060</v>
      </c>
      <c r="B23" s="220" t="s">
        <v>264</v>
      </c>
      <c r="C23" s="780">
        <f t="shared" si="0"/>
        <v>18926</v>
      </c>
      <c r="D23" s="780">
        <v>13755</v>
      </c>
      <c r="E23" s="780">
        <v>69</v>
      </c>
      <c r="F23" s="780">
        <v>4125</v>
      </c>
      <c r="G23" s="780">
        <v>977</v>
      </c>
      <c r="H23" s="264"/>
    </row>
    <row r="24" spans="1:8" ht="16.5" customHeight="1">
      <c r="A24" s="1084"/>
      <c r="B24" s="222" t="s">
        <v>5</v>
      </c>
      <c r="C24" s="784">
        <f t="shared" si="0"/>
        <v>100</v>
      </c>
      <c r="D24" s="784">
        <f>IFERROR(D23/$C23*100,"-")</f>
        <v>72.677797738560713</v>
      </c>
      <c r="E24" s="784">
        <f t="shared" ref="E24" si="26">IFERROR(E23/$C23*100,"-")</f>
        <v>0.36457782944098066</v>
      </c>
      <c r="F24" s="784">
        <f t="shared" ref="F24" si="27">IFERROR(F23/$C23*100,"-")</f>
        <v>21.795413716580367</v>
      </c>
      <c r="G24" s="784">
        <f t="shared" ref="G24" si="28">IFERROR(G23/$C23*100,"-")</f>
        <v>5.1622107154179435</v>
      </c>
      <c r="H24" s="264"/>
    </row>
    <row r="25" spans="1:8">
      <c r="A25" s="543" t="s">
        <v>631</v>
      </c>
    </row>
    <row r="30" spans="1:8">
      <c r="D30" s="226"/>
    </row>
  </sheetData>
  <mergeCells count="17">
    <mergeCell ref="A1:G1"/>
    <mergeCell ref="A2:B4"/>
    <mergeCell ref="C2:C4"/>
    <mergeCell ref="D2:G2"/>
    <mergeCell ref="D3:E3"/>
    <mergeCell ref="F3:F4"/>
    <mergeCell ref="G3:G4"/>
    <mergeCell ref="A17:A18"/>
    <mergeCell ref="A19:A20"/>
    <mergeCell ref="A21:A22"/>
    <mergeCell ref="A23:A24"/>
    <mergeCell ref="A5:A6"/>
    <mergeCell ref="A7:A8"/>
    <mergeCell ref="A9:A10"/>
    <mergeCell ref="A11:A12"/>
    <mergeCell ref="A13:A14"/>
    <mergeCell ref="A15:A16"/>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69" orientation="landscape" r:id="rId1"/>
  <headerFooter differentOddEven="1" scaleWithDoc="0">
    <oddHeader>&amp;L&amp;"Times New Roman,標準"&amp;8 107&amp;"標楷體,標準"年犯罪狀況及其分析</oddHeader>
    <evenHeader>&amp;R&amp;"標楷體,標準"&amp;8第二篇　犯罪之處理</even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Z27"/>
  <sheetViews>
    <sheetView showGridLines="0" zoomScale="85" zoomScaleNormal="85" workbookViewId="0">
      <selection activeCell="A5" sqref="A5:A14"/>
    </sheetView>
  </sheetViews>
  <sheetFormatPr defaultColWidth="9" defaultRowHeight="15.75"/>
  <cols>
    <col min="1" max="1" width="9.5" style="274" customWidth="1"/>
    <col min="2" max="15" width="8.375" style="269" customWidth="1"/>
    <col min="16" max="16384" width="9" style="269"/>
  </cols>
  <sheetData>
    <row r="1" spans="1:19" s="265" customFormat="1" ht="20.25">
      <c r="A1" s="1091" t="s">
        <v>1026</v>
      </c>
      <c r="B1" s="1091"/>
      <c r="C1" s="1091"/>
      <c r="D1" s="1091"/>
      <c r="E1" s="1091"/>
      <c r="F1" s="1091"/>
      <c r="G1" s="1091"/>
      <c r="H1" s="1091"/>
      <c r="I1" s="1091"/>
      <c r="J1" s="1091"/>
      <c r="K1" s="1091"/>
      <c r="L1" s="1091"/>
      <c r="M1" s="1091"/>
      <c r="N1" s="1091"/>
      <c r="O1" s="1091"/>
    </row>
    <row r="2" spans="1:19" s="267" customFormat="1" ht="15">
      <c r="A2" s="266"/>
      <c r="K2" s="268"/>
      <c r="L2" s="268"/>
      <c r="M2" s="268"/>
      <c r="N2" s="268"/>
      <c r="O2" s="549" t="s">
        <v>633</v>
      </c>
    </row>
    <row r="3" spans="1:19" ht="36" customHeight="1">
      <c r="A3" s="1092"/>
      <c r="B3" s="1094" t="s">
        <v>273</v>
      </c>
      <c r="C3" s="1094"/>
      <c r="D3" s="1094"/>
      <c r="E3" s="1094" t="s">
        <v>274</v>
      </c>
      <c r="F3" s="1094"/>
      <c r="G3" s="1094"/>
      <c r="H3" s="1095" t="s">
        <v>632</v>
      </c>
      <c r="I3" s="1094"/>
      <c r="J3" s="1094"/>
      <c r="K3" s="1094"/>
      <c r="L3" s="1094"/>
      <c r="M3" s="1094"/>
      <c r="N3" s="1094"/>
      <c r="O3" s="1094"/>
    </row>
    <row r="4" spans="1:19" ht="123" customHeight="1">
      <c r="A4" s="1093"/>
      <c r="B4" s="544" t="s">
        <v>275</v>
      </c>
      <c r="C4" s="545" t="s">
        <v>276</v>
      </c>
      <c r="D4" s="545" t="s">
        <v>277</v>
      </c>
      <c r="E4" s="544" t="s">
        <v>275</v>
      </c>
      <c r="F4" s="545" t="s">
        <v>278</v>
      </c>
      <c r="G4" s="545" t="s">
        <v>277</v>
      </c>
      <c r="H4" s="550" t="s">
        <v>634</v>
      </c>
      <c r="I4" s="546" t="s">
        <v>279</v>
      </c>
      <c r="J4" s="546" t="s">
        <v>280</v>
      </c>
      <c r="K4" s="547" t="s">
        <v>281</v>
      </c>
      <c r="L4" s="547" t="s">
        <v>282</v>
      </c>
      <c r="M4" s="547" t="s">
        <v>283</v>
      </c>
      <c r="N4" s="547" t="s">
        <v>284</v>
      </c>
      <c r="O4" s="548" t="s">
        <v>285</v>
      </c>
    </row>
    <row r="5" spans="1:19" ht="24.95" customHeight="1">
      <c r="A5" s="441" t="s">
        <v>1267</v>
      </c>
      <c r="B5" s="270">
        <f t="shared" ref="B5:B13" si="0">SUM(C5,D5)</f>
        <v>19906</v>
      </c>
      <c r="C5" s="270">
        <v>15354</v>
      </c>
      <c r="D5" s="270">
        <v>4552</v>
      </c>
      <c r="E5" s="270">
        <f t="shared" ref="E5:E13" si="1">SUM(F5,G5)</f>
        <v>1366</v>
      </c>
      <c r="F5" s="270">
        <v>1073</v>
      </c>
      <c r="G5" s="270">
        <v>293</v>
      </c>
      <c r="H5" s="270">
        <f t="shared" ref="H5:H13" si="2">SUM(I5:O5)</f>
        <v>1366</v>
      </c>
      <c r="I5" s="270">
        <v>210</v>
      </c>
      <c r="J5" s="270">
        <v>134</v>
      </c>
      <c r="K5" s="270">
        <v>184</v>
      </c>
      <c r="L5" s="270">
        <v>360</v>
      </c>
      <c r="M5" s="876" t="s">
        <v>127</v>
      </c>
      <c r="N5" s="270">
        <v>192</v>
      </c>
      <c r="O5" s="270">
        <v>286</v>
      </c>
      <c r="P5" s="271"/>
    </row>
    <row r="6" spans="1:19" ht="24.95" customHeight="1">
      <c r="A6" s="441" t="s">
        <v>1268</v>
      </c>
      <c r="B6" s="270">
        <f t="shared" si="0"/>
        <v>18419</v>
      </c>
      <c r="C6" s="270">
        <v>14137</v>
      </c>
      <c r="D6" s="270">
        <v>4282</v>
      </c>
      <c r="E6" s="270">
        <f t="shared" si="1"/>
        <v>1121</v>
      </c>
      <c r="F6" s="270">
        <v>863</v>
      </c>
      <c r="G6" s="270">
        <v>258</v>
      </c>
      <c r="H6" s="270">
        <f t="shared" si="2"/>
        <v>1121</v>
      </c>
      <c r="I6" s="270">
        <v>185</v>
      </c>
      <c r="J6" s="270">
        <v>115</v>
      </c>
      <c r="K6" s="270">
        <v>144</v>
      </c>
      <c r="L6" s="270">
        <v>348</v>
      </c>
      <c r="M6" s="270">
        <v>2</v>
      </c>
      <c r="N6" s="270">
        <v>125</v>
      </c>
      <c r="O6" s="270">
        <v>202</v>
      </c>
      <c r="P6" s="271"/>
    </row>
    <row r="7" spans="1:19" ht="24.95" customHeight="1">
      <c r="A7" s="441" t="s">
        <v>1269</v>
      </c>
      <c r="B7" s="270">
        <f t="shared" si="0"/>
        <v>19286</v>
      </c>
      <c r="C7" s="270">
        <v>15171</v>
      </c>
      <c r="D7" s="270">
        <v>4115</v>
      </c>
      <c r="E7" s="270">
        <f t="shared" si="1"/>
        <v>1194</v>
      </c>
      <c r="F7" s="270">
        <v>903</v>
      </c>
      <c r="G7" s="270">
        <v>291</v>
      </c>
      <c r="H7" s="270">
        <f t="shared" si="2"/>
        <v>1194</v>
      </c>
      <c r="I7" s="270">
        <v>123</v>
      </c>
      <c r="J7" s="270">
        <v>132</v>
      </c>
      <c r="K7" s="270">
        <v>137</v>
      </c>
      <c r="L7" s="270">
        <v>377</v>
      </c>
      <c r="M7" s="270">
        <v>5</v>
      </c>
      <c r="N7" s="270">
        <v>163</v>
      </c>
      <c r="O7" s="270">
        <v>257</v>
      </c>
      <c r="P7" s="271"/>
    </row>
    <row r="8" spans="1:19" ht="24.95" customHeight="1">
      <c r="A8" s="441" t="s">
        <v>1270</v>
      </c>
      <c r="B8" s="270">
        <f t="shared" si="0"/>
        <v>21049</v>
      </c>
      <c r="C8" s="270">
        <v>16891</v>
      </c>
      <c r="D8" s="270">
        <v>4158</v>
      </c>
      <c r="E8" s="270">
        <f t="shared" si="1"/>
        <v>1204</v>
      </c>
      <c r="F8" s="270">
        <v>908</v>
      </c>
      <c r="G8" s="270">
        <v>296</v>
      </c>
      <c r="H8" s="270">
        <f t="shared" si="2"/>
        <v>1204</v>
      </c>
      <c r="I8" s="270">
        <v>96</v>
      </c>
      <c r="J8" s="270">
        <v>122</v>
      </c>
      <c r="K8" s="270">
        <v>146</v>
      </c>
      <c r="L8" s="270">
        <v>387</v>
      </c>
      <c r="M8" s="876" t="s">
        <v>127</v>
      </c>
      <c r="N8" s="270">
        <v>201</v>
      </c>
      <c r="O8" s="270">
        <v>252</v>
      </c>
      <c r="P8" s="271"/>
    </row>
    <row r="9" spans="1:19" ht="24.95" customHeight="1">
      <c r="A9" s="441" t="s">
        <v>1271</v>
      </c>
      <c r="B9" s="270">
        <f t="shared" si="0"/>
        <v>18913</v>
      </c>
      <c r="C9" s="270">
        <v>15303</v>
      </c>
      <c r="D9" s="270">
        <v>3610</v>
      </c>
      <c r="E9" s="270">
        <f t="shared" si="1"/>
        <v>1071</v>
      </c>
      <c r="F9" s="270">
        <v>824</v>
      </c>
      <c r="G9" s="270">
        <v>247</v>
      </c>
      <c r="H9" s="270">
        <f t="shared" si="2"/>
        <v>1071</v>
      </c>
      <c r="I9" s="270">
        <v>72</v>
      </c>
      <c r="J9" s="270">
        <v>75</v>
      </c>
      <c r="K9" s="270">
        <v>116</v>
      </c>
      <c r="L9" s="270">
        <v>383</v>
      </c>
      <c r="M9" s="270">
        <v>4</v>
      </c>
      <c r="N9" s="270">
        <v>214</v>
      </c>
      <c r="O9" s="270">
        <v>207</v>
      </c>
      <c r="P9" s="271"/>
    </row>
    <row r="10" spans="1:19" ht="24.95" customHeight="1">
      <c r="A10" s="441" t="s">
        <v>1272</v>
      </c>
      <c r="B10" s="270">
        <f t="shared" si="0"/>
        <v>19787</v>
      </c>
      <c r="C10" s="270">
        <v>16522</v>
      </c>
      <c r="D10" s="270">
        <v>3265</v>
      </c>
      <c r="E10" s="270">
        <f t="shared" si="1"/>
        <v>934</v>
      </c>
      <c r="F10" s="270">
        <v>737</v>
      </c>
      <c r="G10" s="270">
        <v>197</v>
      </c>
      <c r="H10" s="270">
        <f t="shared" si="2"/>
        <v>934</v>
      </c>
      <c r="I10" s="270">
        <v>53</v>
      </c>
      <c r="J10" s="270">
        <v>108</v>
      </c>
      <c r="K10" s="270">
        <v>102</v>
      </c>
      <c r="L10" s="270">
        <v>301</v>
      </c>
      <c r="M10" s="270">
        <v>3</v>
      </c>
      <c r="N10" s="270">
        <v>161</v>
      </c>
      <c r="O10" s="270">
        <v>206</v>
      </c>
      <c r="P10" s="271"/>
    </row>
    <row r="11" spans="1:19" ht="24.95" customHeight="1">
      <c r="A11" s="441" t="s">
        <v>1273</v>
      </c>
      <c r="B11" s="270">
        <f t="shared" si="0"/>
        <v>19038</v>
      </c>
      <c r="C11" s="270">
        <v>15423</v>
      </c>
      <c r="D11" s="270">
        <v>3615</v>
      </c>
      <c r="E11" s="270">
        <f t="shared" si="1"/>
        <v>847</v>
      </c>
      <c r="F11" s="270">
        <v>674</v>
      </c>
      <c r="G11" s="270">
        <v>173</v>
      </c>
      <c r="H11" s="270">
        <f t="shared" si="2"/>
        <v>847</v>
      </c>
      <c r="I11" s="270">
        <v>55</v>
      </c>
      <c r="J11" s="270">
        <v>93</v>
      </c>
      <c r="K11" s="270">
        <v>83</v>
      </c>
      <c r="L11" s="270">
        <v>282</v>
      </c>
      <c r="M11" s="876" t="s">
        <v>127</v>
      </c>
      <c r="N11" s="270">
        <v>197</v>
      </c>
      <c r="O11" s="270">
        <v>137</v>
      </c>
      <c r="P11" s="271"/>
    </row>
    <row r="12" spans="1:19" ht="24.95" customHeight="1">
      <c r="A12" s="441" t="s">
        <v>1274</v>
      </c>
      <c r="B12" s="270">
        <f t="shared" si="0"/>
        <v>19171</v>
      </c>
      <c r="C12" s="270">
        <v>14874</v>
      </c>
      <c r="D12" s="270">
        <v>4297</v>
      </c>
      <c r="E12" s="270">
        <f t="shared" si="1"/>
        <v>690</v>
      </c>
      <c r="F12" s="270">
        <v>530</v>
      </c>
      <c r="G12" s="270">
        <v>160</v>
      </c>
      <c r="H12" s="270">
        <f t="shared" si="2"/>
        <v>690</v>
      </c>
      <c r="I12" s="270">
        <v>61</v>
      </c>
      <c r="J12" s="270">
        <v>79</v>
      </c>
      <c r="K12" s="270">
        <v>74</v>
      </c>
      <c r="L12" s="270">
        <v>210</v>
      </c>
      <c r="M12" s="876" t="s">
        <v>127</v>
      </c>
      <c r="N12" s="270">
        <v>146</v>
      </c>
      <c r="O12" s="270">
        <v>120</v>
      </c>
      <c r="P12" s="271"/>
    </row>
    <row r="13" spans="1:19" ht="24.95" customHeight="1">
      <c r="A13" s="441" t="s">
        <v>1275</v>
      </c>
      <c r="B13" s="270">
        <f t="shared" si="0"/>
        <v>20927</v>
      </c>
      <c r="C13" s="270">
        <v>16714</v>
      </c>
      <c r="D13" s="270">
        <v>4213</v>
      </c>
      <c r="E13" s="270">
        <f t="shared" si="1"/>
        <v>817</v>
      </c>
      <c r="F13" s="270">
        <v>623</v>
      </c>
      <c r="G13" s="270">
        <v>194</v>
      </c>
      <c r="H13" s="270">
        <f t="shared" si="2"/>
        <v>817</v>
      </c>
      <c r="I13" s="270">
        <v>74</v>
      </c>
      <c r="J13" s="270">
        <v>114</v>
      </c>
      <c r="K13" s="270">
        <v>63</v>
      </c>
      <c r="L13" s="270">
        <v>214</v>
      </c>
      <c r="M13" s="270">
        <v>1</v>
      </c>
      <c r="N13" s="270">
        <v>191</v>
      </c>
      <c r="O13" s="270">
        <v>160</v>
      </c>
      <c r="P13" s="271"/>
    </row>
    <row r="14" spans="1:19" ht="24.95" customHeight="1">
      <c r="A14" s="445" t="s">
        <v>1276</v>
      </c>
      <c r="B14" s="272">
        <f>SUM(C14,D14)</f>
        <v>18926</v>
      </c>
      <c r="C14" s="272">
        <v>14333</v>
      </c>
      <c r="D14" s="272">
        <v>4593</v>
      </c>
      <c r="E14" s="272">
        <f>SUM(F14,G14)</f>
        <v>826</v>
      </c>
      <c r="F14" s="272">
        <v>648</v>
      </c>
      <c r="G14" s="272">
        <v>178</v>
      </c>
      <c r="H14" s="272">
        <f>SUM(I14:O14)</f>
        <v>826</v>
      </c>
      <c r="I14" s="272">
        <v>83</v>
      </c>
      <c r="J14" s="272">
        <v>123</v>
      </c>
      <c r="K14" s="272">
        <v>79</v>
      </c>
      <c r="L14" s="272">
        <v>237</v>
      </c>
      <c r="M14" s="877" t="s">
        <v>127</v>
      </c>
      <c r="N14" s="272">
        <v>204</v>
      </c>
      <c r="O14" s="272">
        <v>100</v>
      </c>
      <c r="P14" s="271"/>
    </row>
    <row r="15" spans="1:19">
      <c r="A15" s="1096" t="s">
        <v>606</v>
      </c>
      <c r="B15" s="1090"/>
      <c r="C15" s="1090"/>
    </row>
    <row r="16" spans="1:19">
      <c r="A16" s="1090" t="s">
        <v>286</v>
      </c>
      <c r="B16" s="1090"/>
      <c r="C16" s="1090"/>
      <c r="D16" s="1090"/>
      <c r="E16" s="1090"/>
      <c r="F16" s="1090"/>
      <c r="G16" s="1090"/>
      <c r="H16" s="1090"/>
      <c r="I16" s="273"/>
      <c r="J16" s="273"/>
      <c r="K16" s="273"/>
      <c r="L16" s="273"/>
      <c r="M16" s="273"/>
      <c r="N16" s="273"/>
      <c r="O16" s="273"/>
      <c r="P16" s="273"/>
      <c r="Q16" s="273"/>
      <c r="R16" s="273"/>
      <c r="S16" s="273"/>
    </row>
    <row r="17" spans="6:26">
      <c r="I17" s="273"/>
      <c r="J17" s="273"/>
      <c r="K17" s="273"/>
      <c r="L17" s="273"/>
      <c r="M17" s="273"/>
      <c r="N17" s="273"/>
      <c r="O17" s="273"/>
      <c r="P17" s="273"/>
      <c r="Q17" s="273"/>
      <c r="R17" s="273"/>
      <c r="S17" s="273"/>
      <c r="T17" s="273"/>
      <c r="U17" s="273"/>
      <c r="V17" s="273"/>
      <c r="W17" s="273"/>
      <c r="X17" s="273"/>
      <c r="Y17" s="273"/>
      <c r="Z17" s="273"/>
    </row>
    <row r="18" spans="6:26">
      <c r="F18" s="271"/>
      <c r="G18" s="271"/>
      <c r="I18" s="273"/>
      <c r="J18" s="273"/>
      <c r="K18" s="273"/>
      <c r="L18" s="273"/>
      <c r="M18" s="273"/>
      <c r="N18" s="273"/>
      <c r="O18" s="273"/>
      <c r="P18" s="273"/>
      <c r="Q18" s="273"/>
      <c r="R18" s="273"/>
      <c r="S18" s="273"/>
      <c r="T18" s="273"/>
      <c r="U18" s="273"/>
      <c r="V18" s="273"/>
      <c r="W18" s="273"/>
      <c r="X18" s="273"/>
      <c r="Y18" s="273"/>
      <c r="Z18" s="273"/>
    </row>
    <row r="19" spans="6:26">
      <c r="F19" s="271"/>
      <c r="G19" s="271"/>
      <c r="I19" s="273"/>
      <c r="J19" s="273"/>
      <c r="K19" s="273"/>
      <c r="L19" s="273"/>
      <c r="M19" s="273"/>
      <c r="N19" s="273"/>
      <c r="O19" s="273"/>
      <c r="P19" s="273"/>
      <c r="Q19" s="273"/>
      <c r="R19" s="273"/>
      <c r="S19" s="273"/>
      <c r="T19" s="273"/>
      <c r="U19" s="273"/>
      <c r="V19" s="273"/>
      <c r="W19" s="273"/>
      <c r="X19" s="273"/>
      <c r="Y19" s="273"/>
      <c r="Z19" s="273"/>
    </row>
    <row r="20" spans="6:26">
      <c r="F20" s="271"/>
      <c r="G20" s="271"/>
      <c r="I20" s="273"/>
      <c r="J20" s="273"/>
      <c r="K20" s="273"/>
      <c r="L20" s="273"/>
      <c r="M20" s="273"/>
      <c r="N20" s="273"/>
      <c r="O20" s="273"/>
      <c r="P20" s="273"/>
      <c r="Q20" s="273"/>
      <c r="R20" s="273"/>
      <c r="S20" s="273"/>
      <c r="T20" s="273"/>
      <c r="U20" s="273"/>
      <c r="V20" s="273"/>
      <c r="W20" s="273"/>
      <c r="X20" s="273"/>
      <c r="Y20" s="273"/>
      <c r="Z20" s="273"/>
    </row>
    <row r="21" spans="6:26">
      <c r="F21" s="271"/>
      <c r="G21" s="271"/>
      <c r="I21" s="273"/>
      <c r="J21" s="273"/>
      <c r="K21" s="273"/>
      <c r="L21" s="273"/>
      <c r="M21" s="273"/>
      <c r="N21" s="273"/>
      <c r="O21" s="273"/>
      <c r="P21" s="273"/>
      <c r="Q21" s="273"/>
      <c r="R21" s="273"/>
      <c r="S21" s="273"/>
    </row>
    <row r="22" spans="6:26">
      <c r="F22" s="271"/>
      <c r="G22" s="271"/>
    </row>
    <row r="23" spans="6:26">
      <c r="F23" s="271"/>
      <c r="G23" s="271"/>
    </row>
    <row r="24" spans="6:26">
      <c r="F24" s="271"/>
      <c r="G24" s="271"/>
    </row>
    <row r="25" spans="6:26">
      <c r="F25" s="271"/>
      <c r="G25" s="271"/>
    </row>
    <row r="26" spans="6:26">
      <c r="F26" s="271"/>
      <c r="G26" s="271"/>
    </row>
    <row r="27" spans="6:26">
      <c r="F27" s="271"/>
      <c r="G27" s="271"/>
    </row>
  </sheetData>
  <mergeCells count="7">
    <mergeCell ref="A16:H16"/>
    <mergeCell ref="A1:O1"/>
    <mergeCell ref="A3:A4"/>
    <mergeCell ref="B3:D3"/>
    <mergeCell ref="E3:G3"/>
    <mergeCell ref="H3:O3"/>
    <mergeCell ref="A15:C15"/>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69" orientation="landscape" r:id="rId1"/>
  <headerFooter differentOddEven="1" scaleWithDoc="0">
    <oddHeader>&amp;L&amp;"Times New Roman,標準"&amp;8 107&amp;"標楷體,標準"年犯罪狀況及其分析</oddHeader>
    <evenHeader>&amp;R&amp;"標楷體,標準"&amp;8第二篇　犯罪之處理</even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M18"/>
  <sheetViews>
    <sheetView showGridLines="0" zoomScale="70" zoomScaleNormal="70" workbookViewId="0">
      <selection activeCell="A6" sqref="A6:A15"/>
    </sheetView>
  </sheetViews>
  <sheetFormatPr defaultColWidth="10" defaultRowHeight="18.75"/>
  <cols>
    <col min="1" max="1" width="14.125" style="283" customWidth="1"/>
    <col min="2" max="2" width="11.625" style="284" customWidth="1"/>
    <col min="3" max="3" width="11.125" style="284" customWidth="1"/>
    <col min="4" max="4" width="10.875" style="284" customWidth="1"/>
    <col min="5" max="5" width="11.125" style="284" customWidth="1"/>
    <col min="6" max="6" width="10.625" style="284" customWidth="1"/>
    <col min="7" max="7" width="10.875" style="284" customWidth="1"/>
    <col min="8" max="8" width="9.625" style="284" customWidth="1"/>
    <col min="9" max="9" width="10.125" style="284" customWidth="1"/>
    <col min="10" max="10" width="10.5" style="284" customWidth="1"/>
    <col min="11" max="11" width="10.625" style="284" customWidth="1"/>
    <col min="12" max="12" width="9.625" style="284" customWidth="1"/>
    <col min="13" max="13" width="3.375" style="275" customWidth="1"/>
    <col min="14" max="16384" width="10" style="275"/>
  </cols>
  <sheetData>
    <row r="1" spans="1:13" ht="20.25">
      <c r="A1" s="1103" t="s">
        <v>1027</v>
      </c>
      <c r="B1" s="1103"/>
      <c r="C1" s="1103"/>
      <c r="D1" s="1103"/>
      <c r="E1" s="1103"/>
      <c r="F1" s="1103"/>
      <c r="G1" s="1103"/>
      <c r="H1" s="1103"/>
      <c r="I1" s="1103"/>
      <c r="J1" s="1103"/>
      <c r="K1" s="1103"/>
      <c r="L1" s="1103"/>
    </row>
    <row r="2" spans="1:13" s="279" customFormat="1" ht="18" customHeight="1">
      <c r="A2" s="276"/>
      <c r="B2" s="277"/>
      <c r="C2" s="277"/>
      <c r="D2" s="277"/>
      <c r="E2" s="277"/>
      <c r="F2" s="277"/>
      <c r="G2" s="277"/>
      <c r="H2" s="278"/>
      <c r="I2" s="278"/>
      <c r="J2" s="277"/>
      <c r="K2" s="277"/>
      <c r="L2" s="551" t="s">
        <v>635</v>
      </c>
    </row>
    <row r="3" spans="1:13" ht="36" customHeight="1">
      <c r="A3" s="1104"/>
      <c r="B3" s="1106" t="s">
        <v>287</v>
      </c>
      <c r="C3" s="1110" t="s">
        <v>636</v>
      </c>
      <c r="D3" s="1110"/>
      <c r="E3" s="1110"/>
      <c r="F3" s="1110"/>
      <c r="G3" s="1110"/>
      <c r="H3" s="1100" t="s">
        <v>288</v>
      </c>
      <c r="I3" s="1100" t="s">
        <v>289</v>
      </c>
      <c r="J3" s="1100" t="s">
        <v>290</v>
      </c>
      <c r="K3" s="1100" t="s">
        <v>291</v>
      </c>
      <c r="L3" s="1100" t="s">
        <v>292</v>
      </c>
    </row>
    <row r="4" spans="1:13" ht="36" customHeight="1">
      <c r="A4" s="1105"/>
      <c r="B4" s="1107"/>
      <c r="C4" s="1100" t="s">
        <v>293</v>
      </c>
      <c r="D4" s="1098" t="s">
        <v>294</v>
      </c>
      <c r="E4" s="1098" t="s">
        <v>295</v>
      </c>
      <c r="F4" s="1100" t="s">
        <v>296</v>
      </c>
      <c r="G4" s="1100" t="s">
        <v>297</v>
      </c>
      <c r="H4" s="1109"/>
      <c r="I4" s="1109"/>
      <c r="J4" s="1109"/>
      <c r="K4" s="1109"/>
      <c r="L4" s="1109"/>
    </row>
    <row r="5" spans="1:13" ht="47.25" customHeight="1">
      <c r="A5" s="1105"/>
      <c r="B5" s="1108"/>
      <c r="C5" s="1099"/>
      <c r="D5" s="1099"/>
      <c r="E5" s="1099"/>
      <c r="F5" s="1099"/>
      <c r="G5" s="1099"/>
      <c r="H5" s="1099"/>
      <c r="I5" s="1099"/>
      <c r="J5" s="1099"/>
      <c r="K5" s="1099"/>
      <c r="L5" s="1099"/>
    </row>
    <row r="6" spans="1:13" ht="32.25" customHeight="1">
      <c r="A6" s="441" t="s">
        <v>1267</v>
      </c>
      <c r="B6" s="785">
        <f t="shared" ref="B6:B13" si="0">SUM(C6:L6)</f>
        <v>197202</v>
      </c>
      <c r="C6" s="785">
        <v>1</v>
      </c>
      <c r="D6" s="785">
        <v>54</v>
      </c>
      <c r="E6" s="785">
        <v>117212</v>
      </c>
      <c r="F6" s="785">
        <v>34773</v>
      </c>
      <c r="G6" s="785">
        <v>21757</v>
      </c>
      <c r="H6" s="785">
        <v>67</v>
      </c>
      <c r="I6" s="785">
        <v>7366</v>
      </c>
      <c r="J6" s="785">
        <v>767</v>
      </c>
      <c r="K6" s="785">
        <v>15000</v>
      </c>
      <c r="L6" s="785">
        <v>205</v>
      </c>
      <c r="M6" s="280"/>
    </row>
    <row r="7" spans="1:13" ht="32.25" customHeight="1">
      <c r="A7" s="441" t="s">
        <v>1268</v>
      </c>
      <c r="B7" s="785">
        <f t="shared" si="0"/>
        <v>190469</v>
      </c>
      <c r="C7" s="785">
        <v>11</v>
      </c>
      <c r="D7" s="785">
        <v>48</v>
      </c>
      <c r="E7" s="785">
        <v>122106</v>
      </c>
      <c r="F7" s="785">
        <v>28862</v>
      </c>
      <c r="G7" s="785">
        <v>17517</v>
      </c>
      <c r="H7" s="785">
        <v>51</v>
      </c>
      <c r="I7" s="785">
        <v>6481</v>
      </c>
      <c r="J7" s="785">
        <v>700</v>
      </c>
      <c r="K7" s="785">
        <v>14454</v>
      </c>
      <c r="L7" s="785">
        <v>239</v>
      </c>
      <c r="M7" s="280"/>
    </row>
    <row r="8" spans="1:13" ht="32.25" customHeight="1">
      <c r="A8" s="441" t="s">
        <v>1269</v>
      </c>
      <c r="B8" s="785">
        <f t="shared" si="0"/>
        <v>211166</v>
      </c>
      <c r="C8" s="785">
        <v>5</v>
      </c>
      <c r="D8" s="785">
        <v>31</v>
      </c>
      <c r="E8" s="785">
        <v>156721</v>
      </c>
      <c r="F8" s="785">
        <v>22446</v>
      </c>
      <c r="G8" s="785">
        <v>9269</v>
      </c>
      <c r="H8" s="785">
        <v>85</v>
      </c>
      <c r="I8" s="785">
        <v>6357</v>
      </c>
      <c r="J8" s="785">
        <v>703</v>
      </c>
      <c r="K8" s="785">
        <v>15264</v>
      </c>
      <c r="L8" s="785">
        <v>285</v>
      </c>
      <c r="M8" s="280"/>
    </row>
    <row r="9" spans="1:13" ht="32.25" customHeight="1">
      <c r="A9" s="441" t="s">
        <v>1270</v>
      </c>
      <c r="B9" s="785">
        <f t="shared" si="0"/>
        <v>208576</v>
      </c>
      <c r="C9" s="785">
        <v>6</v>
      </c>
      <c r="D9" s="785">
        <v>39</v>
      </c>
      <c r="E9" s="785">
        <v>154075</v>
      </c>
      <c r="F9" s="785">
        <v>22483</v>
      </c>
      <c r="G9" s="785">
        <v>8347</v>
      </c>
      <c r="H9" s="785">
        <v>103</v>
      </c>
      <c r="I9" s="785">
        <v>6590</v>
      </c>
      <c r="J9" s="785">
        <v>712</v>
      </c>
      <c r="K9" s="785">
        <v>15962</v>
      </c>
      <c r="L9" s="785">
        <v>259</v>
      </c>
      <c r="M9" s="280"/>
    </row>
    <row r="10" spans="1:13" ht="32.25" customHeight="1">
      <c r="A10" s="441" t="s">
        <v>1271</v>
      </c>
      <c r="B10" s="785">
        <f t="shared" si="0"/>
        <v>204061</v>
      </c>
      <c r="C10" s="785">
        <v>1</v>
      </c>
      <c r="D10" s="785">
        <v>24</v>
      </c>
      <c r="E10" s="785">
        <v>150115</v>
      </c>
      <c r="F10" s="785">
        <v>22742</v>
      </c>
      <c r="G10" s="785">
        <v>8156</v>
      </c>
      <c r="H10" s="785">
        <v>93</v>
      </c>
      <c r="I10" s="785">
        <v>6143</v>
      </c>
      <c r="J10" s="785">
        <v>650</v>
      </c>
      <c r="K10" s="785">
        <v>15891</v>
      </c>
      <c r="L10" s="785">
        <v>246</v>
      </c>
      <c r="M10" s="280"/>
    </row>
    <row r="11" spans="1:13" ht="32.25" customHeight="1">
      <c r="A11" s="441" t="s">
        <v>1272</v>
      </c>
      <c r="B11" s="785">
        <f t="shared" si="0"/>
        <v>217372</v>
      </c>
      <c r="C11" s="785" t="s">
        <v>100</v>
      </c>
      <c r="D11" s="785">
        <v>22</v>
      </c>
      <c r="E11" s="785">
        <v>157180</v>
      </c>
      <c r="F11" s="785">
        <v>27174</v>
      </c>
      <c r="G11" s="785">
        <v>8075</v>
      </c>
      <c r="H11" s="785">
        <v>88</v>
      </c>
      <c r="I11" s="785">
        <v>6525</v>
      </c>
      <c r="J11" s="785">
        <v>710</v>
      </c>
      <c r="K11" s="785">
        <v>17303</v>
      </c>
      <c r="L11" s="785">
        <v>295</v>
      </c>
      <c r="M11" s="280"/>
    </row>
    <row r="12" spans="1:13" ht="32.25" customHeight="1">
      <c r="A12" s="441" t="s">
        <v>1273</v>
      </c>
      <c r="B12" s="785">
        <f t="shared" si="0"/>
        <v>218161</v>
      </c>
      <c r="C12" s="785">
        <v>1</v>
      </c>
      <c r="D12" s="785">
        <v>22</v>
      </c>
      <c r="E12" s="785">
        <v>155311</v>
      </c>
      <c r="F12" s="785">
        <v>28888</v>
      </c>
      <c r="G12" s="785">
        <v>8212</v>
      </c>
      <c r="H12" s="785">
        <v>120</v>
      </c>
      <c r="I12" s="785">
        <v>6645</v>
      </c>
      <c r="J12" s="785">
        <v>706</v>
      </c>
      <c r="K12" s="785">
        <v>17816</v>
      </c>
      <c r="L12" s="785">
        <v>440</v>
      </c>
      <c r="M12" s="280"/>
    </row>
    <row r="13" spans="1:13" ht="32.25" customHeight="1">
      <c r="A13" s="441" t="s">
        <v>1274</v>
      </c>
      <c r="B13" s="785">
        <f t="shared" si="0"/>
        <v>209102</v>
      </c>
      <c r="C13" s="785" t="s">
        <v>100</v>
      </c>
      <c r="D13" s="785">
        <v>25</v>
      </c>
      <c r="E13" s="785">
        <v>144862</v>
      </c>
      <c r="F13" s="785">
        <v>29863</v>
      </c>
      <c r="G13" s="785">
        <v>8263</v>
      </c>
      <c r="H13" s="785">
        <v>145</v>
      </c>
      <c r="I13" s="785">
        <v>6706</v>
      </c>
      <c r="J13" s="785">
        <v>678</v>
      </c>
      <c r="K13" s="785">
        <v>18267</v>
      </c>
      <c r="L13" s="785">
        <v>293</v>
      </c>
      <c r="M13" s="280"/>
    </row>
    <row r="14" spans="1:13" ht="32.25" customHeight="1">
      <c r="A14" s="441" t="s">
        <v>1275</v>
      </c>
      <c r="B14" s="785">
        <f>SUM(C14:L14)</f>
        <v>205995</v>
      </c>
      <c r="C14" s="785">
        <v>5</v>
      </c>
      <c r="D14" s="785">
        <v>31</v>
      </c>
      <c r="E14" s="785">
        <v>136853</v>
      </c>
      <c r="F14" s="785">
        <v>31570</v>
      </c>
      <c r="G14" s="785">
        <v>9228</v>
      </c>
      <c r="H14" s="785">
        <v>178</v>
      </c>
      <c r="I14" s="785">
        <v>6883</v>
      </c>
      <c r="J14" s="785">
        <v>907</v>
      </c>
      <c r="K14" s="785">
        <v>20096</v>
      </c>
      <c r="L14" s="785">
        <v>244</v>
      </c>
      <c r="M14" s="280"/>
    </row>
    <row r="15" spans="1:13" ht="32.25" customHeight="1">
      <c r="A15" s="445" t="s">
        <v>1276</v>
      </c>
      <c r="B15" s="786">
        <f>SUM(C15:L15)</f>
        <v>170074</v>
      </c>
      <c r="C15" s="786" t="s">
        <v>127</v>
      </c>
      <c r="D15" s="786">
        <v>29</v>
      </c>
      <c r="E15" s="786">
        <v>101124</v>
      </c>
      <c r="F15" s="786">
        <v>29368</v>
      </c>
      <c r="G15" s="786">
        <v>8445</v>
      </c>
      <c r="H15" s="786">
        <v>459</v>
      </c>
      <c r="I15" s="786">
        <v>5597</v>
      </c>
      <c r="J15" s="786">
        <v>474</v>
      </c>
      <c r="K15" s="786">
        <v>24346</v>
      </c>
      <c r="L15" s="786">
        <v>232</v>
      </c>
      <c r="M15" s="280"/>
    </row>
    <row r="16" spans="1:13" s="282" customFormat="1" ht="14.25">
      <c r="A16" s="1101" t="s">
        <v>637</v>
      </c>
      <c r="B16" s="1102"/>
      <c r="C16" s="281"/>
      <c r="D16" s="281"/>
      <c r="E16" s="281"/>
      <c r="F16" s="281"/>
      <c r="G16" s="281"/>
      <c r="H16" s="281"/>
      <c r="I16" s="281"/>
      <c r="J16" s="281"/>
      <c r="K16" s="281"/>
      <c r="L16" s="281"/>
    </row>
    <row r="17" spans="1:12" s="282" customFormat="1" ht="12.75">
      <c r="A17" s="1097" t="s">
        <v>638</v>
      </c>
      <c r="B17" s="1097"/>
      <c r="C17" s="1097"/>
      <c r="D17" s="1097"/>
      <c r="E17" s="1097"/>
      <c r="F17" s="1097"/>
      <c r="G17" s="1097"/>
      <c r="H17" s="1097"/>
      <c r="I17" s="1097"/>
      <c r="J17" s="1097"/>
      <c r="K17" s="1097"/>
      <c r="L17" s="1097"/>
    </row>
    <row r="18" spans="1:12" s="282" customFormat="1" ht="15.75" customHeight="1">
      <c r="A18" s="1097" t="s">
        <v>298</v>
      </c>
      <c r="B18" s="1097"/>
      <c r="C18" s="1097"/>
      <c r="D18" s="1097"/>
      <c r="E18" s="1097"/>
      <c r="F18" s="1097"/>
      <c r="G18" s="1097"/>
      <c r="H18" s="1097"/>
      <c r="I18" s="1097"/>
      <c r="J18" s="1097"/>
      <c r="K18" s="1097"/>
      <c r="L18" s="1097"/>
    </row>
  </sheetData>
  <mergeCells count="17">
    <mergeCell ref="A1:L1"/>
    <mergeCell ref="A3:A5"/>
    <mergeCell ref="B3:B5"/>
    <mergeCell ref="H3:H5"/>
    <mergeCell ref="I3:I5"/>
    <mergeCell ref="J3:J5"/>
    <mergeCell ref="K3:K5"/>
    <mergeCell ref="L3:L5"/>
    <mergeCell ref="C4:C5"/>
    <mergeCell ref="D4:D5"/>
    <mergeCell ref="C3:G3"/>
    <mergeCell ref="A18:L18"/>
    <mergeCell ref="E4:E5"/>
    <mergeCell ref="F4:F5"/>
    <mergeCell ref="G4:G5"/>
    <mergeCell ref="A16:B16"/>
    <mergeCell ref="A17:L17"/>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63"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L16"/>
  <sheetViews>
    <sheetView showGridLines="0" workbookViewId="0">
      <selection activeCell="A6" sqref="A6:A15"/>
    </sheetView>
  </sheetViews>
  <sheetFormatPr defaultColWidth="9" defaultRowHeight="15.75"/>
  <cols>
    <col min="1" max="7" width="12.625" style="288" customWidth="1"/>
    <col min="8" max="16384" width="9" style="288"/>
  </cols>
  <sheetData>
    <row r="1" spans="1:12" s="285" customFormat="1" ht="20.25">
      <c r="A1" s="1112" t="s">
        <v>1046</v>
      </c>
      <c r="B1" s="1112"/>
      <c r="C1" s="1112"/>
      <c r="D1" s="1112"/>
      <c r="E1" s="1112"/>
      <c r="F1" s="1112"/>
      <c r="G1" s="1112"/>
    </row>
    <row r="2" spans="1:12" s="287" customFormat="1" ht="15">
      <c r="A2" s="719"/>
      <c r="B2" s="719"/>
      <c r="C2" s="719"/>
      <c r="D2" s="719"/>
      <c r="E2" s="719"/>
      <c r="F2" s="719"/>
      <c r="G2" s="722" t="s">
        <v>1054</v>
      </c>
      <c r="H2" s="286"/>
    </row>
    <row r="3" spans="1:12" ht="35.1" customHeight="1">
      <c r="A3" s="1113"/>
      <c r="B3" s="1115" t="s">
        <v>1047</v>
      </c>
      <c r="C3" s="1118" t="s">
        <v>1048</v>
      </c>
      <c r="D3" s="1115" t="s">
        <v>1049</v>
      </c>
      <c r="E3" s="1115" t="s">
        <v>1050</v>
      </c>
      <c r="F3" s="1115" t="s">
        <v>1051</v>
      </c>
      <c r="G3" s="1115" t="s">
        <v>1052</v>
      </c>
    </row>
    <row r="4" spans="1:12" ht="35.1" customHeight="1">
      <c r="A4" s="1114"/>
      <c r="B4" s="1116"/>
      <c r="C4" s="1116"/>
      <c r="D4" s="1116"/>
      <c r="E4" s="1116"/>
      <c r="F4" s="1116"/>
      <c r="G4" s="1119"/>
    </row>
    <row r="5" spans="1:12" ht="83.25" customHeight="1">
      <c r="A5" s="1114"/>
      <c r="B5" s="1117"/>
      <c r="C5" s="1117"/>
      <c r="D5" s="1117"/>
      <c r="E5" s="1117"/>
      <c r="F5" s="1117"/>
      <c r="G5" s="1120"/>
    </row>
    <row r="6" spans="1:12" ht="24.95" customHeight="1">
      <c r="A6" s="441" t="s">
        <v>1262</v>
      </c>
      <c r="B6" s="720">
        <v>6</v>
      </c>
      <c r="C6" s="720">
        <v>2</v>
      </c>
      <c r="D6" s="720">
        <v>4</v>
      </c>
      <c r="E6" s="720" t="s">
        <v>127</v>
      </c>
      <c r="F6" s="720" t="s">
        <v>127</v>
      </c>
      <c r="G6" s="720" t="s">
        <v>127</v>
      </c>
    </row>
    <row r="7" spans="1:12" ht="24.95" customHeight="1">
      <c r="A7" s="441" t="s">
        <v>1263</v>
      </c>
      <c r="B7" s="720">
        <v>6</v>
      </c>
      <c r="C7" s="720" t="s">
        <v>127</v>
      </c>
      <c r="D7" s="720">
        <v>4</v>
      </c>
      <c r="E7" s="720">
        <v>2</v>
      </c>
      <c r="F7" s="720" t="s">
        <v>127</v>
      </c>
      <c r="G7" s="720" t="s">
        <v>127</v>
      </c>
    </row>
    <row r="8" spans="1:12" ht="24.95" customHeight="1">
      <c r="A8" s="441" t="s">
        <v>1264</v>
      </c>
      <c r="B8" s="720">
        <v>5</v>
      </c>
      <c r="C8" s="720">
        <v>1</v>
      </c>
      <c r="D8" s="720">
        <v>1</v>
      </c>
      <c r="E8" s="720">
        <v>3</v>
      </c>
      <c r="F8" s="720" t="s">
        <v>127</v>
      </c>
      <c r="G8" s="720" t="s">
        <v>127</v>
      </c>
    </row>
    <row r="9" spans="1:12" ht="24.95" customHeight="1">
      <c r="A9" s="441" t="s">
        <v>1265</v>
      </c>
      <c r="B9" s="720">
        <v>6</v>
      </c>
      <c r="C9" s="720">
        <v>1</v>
      </c>
      <c r="D9" s="720">
        <v>4</v>
      </c>
      <c r="E9" s="720">
        <v>1</v>
      </c>
      <c r="F9" s="720" t="s">
        <v>127</v>
      </c>
      <c r="G9" s="720" t="s">
        <v>127</v>
      </c>
    </row>
    <row r="10" spans="1:12" ht="24.95" customHeight="1">
      <c r="A10" s="441" t="s">
        <v>1266</v>
      </c>
      <c r="B10" s="720">
        <v>1</v>
      </c>
      <c r="C10" s="720" t="s">
        <v>127</v>
      </c>
      <c r="D10" s="720">
        <v>1</v>
      </c>
      <c r="E10" s="720" t="s">
        <v>127</v>
      </c>
      <c r="F10" s="720" t="s">
        <v>127</v>
      </c>
      <c r="G10" s="720" t="s">
        <v>127</v>
      </c>
    </row>
    <row r="11" spans="1:12" ht="24.95" customHeight="1">
      <c r="A11" s="441" t="s">
        <v>234</v>
      </c>
      <c r="B11" s="720" t="s">
        <v>127</v>
      </c>
      <c r="C11" s="720" t="s">
        <v>127</v>
      </c>
      <c r="D11" s="720" t="s">
        <v>127</v>
      </c>
      <c r="E11" s="720" t="s">
        <v>127</v>
      </c>
      <c r="F11" s="720" t="s">
        <v>127</v>
      </c>
      <c r="G11" s="720" t="s">
        <v>127</v>
      </c>
    </row>
    <row r="12" spans="1:12" ht="24.95" customHeight="1">
      <c r="A12" s="441" t="s">
        <v>235</v>
      </c>
      <c r="B12" s="720">
        <v>1</v>
      </c>
      <c r="C12" s="720" t="s">
        <v>127</v>
      </c>
      <c r="D12" s="720">
        <v>1</v>
      </c>
      <c r="E12" s="720" t="s">
        <v>127</v>
      </c>
      <c r="F12" s="720" t="s">
        <v>127</v>
      </c>
      <c r="G12" s="720" t="s">
        <v>127</v>
      </c>
    </row>
    <row r="13" spans="1:12" ht="24.95" customHeight="1">
      <c r="A13" s="441" t="s">
        <v>236</v>
      </c>
      <c r="B13" s="720" t="s">
        <v>127</v>
      </c>
      <c r="C13" s="720" t="s">
        <v>127</v>
      </c>
      <c r="D13" s="720" t="s">
        <v>127</v>
      </c>
      <c r="E13" s="720" t="s">
        <v>127</v>
      </c>
      <c r="F13" s="720" t="s">
        <v>127</v>
      </c>
      <c r="G13" s="720" t="s">
        <v>127</v>
      </c>
      <c r="L13" s="558"/>
    </row>
    <row r="14" spans="1:12" ht="24.95" customHeight="1">
      <c r="A14" s="441" t="s">
        <v>237</v>
      </c>
      <c r="B14" s="720">
        <v>1</v>
      </c>
      <c r="C14" s="720" t="s">
        <v>127</v>
      </c>
      <c r="D14" s="720">
        <v>1</v>
      </c>
      <c r="E14" s="720" t="s">
        <v>127</v>
      </c>
      <c r="F14" s="720" t="s">
        <v>127</v>
      </c>
      <c r="G14" s="720" t="s">
        <v>127</v>
      </c>
    </row>
    <row r="15" spans="1:12" ht="24.95" customHeight="1">
      <c r="A15" s="441" t="s">
        <v>1091</v>
      </c>
      <c r="B15" s="721" t="s">
        <v>127</v>
      </c>
      <c r="C15" s="721" t="s">
        <v>127</v>
      </c>
      <c r="D15" s="721" t="s">
        <v>127</v>
      </c>
      <c r="E15" s="721" t="s">
        <v>127</v>
      </c>
      <c r="F15" s="721" t="s">
        <v>127</v>
      </c>
      <c r="G15" s="721" t="s">
        <v>127</v>
      </c>
    </row>
    <row r="16" spans="1:12" ht="42" customHeight="1">
      <c r="A16" s="1111" t="s">
        <v>1053</v>
      </c>
      <c r="B16" s="1111"/>
      <c r="C16" s="1111"/>
      <c r="D16" s="1111"/>
      <c r="E16" s="1111"/>
      <c r="F16" s="1111"/>
      <c r="G16" s="1111"/>
    </row>
  </sheetData>
  <mergeCells count="9">
    <mergeCell ref="A16:G16"/>
    <mergeCell ref="A1:G1"/>
    <mergeCell ref="A3:A5"/>
    <mergeCell ref="B3:B5"/>
    <mergeCell ref="C3:C5"/>
    <mergeCell ref="D3:D5"/>
    <mergeCell ref="E3:E5"/>
    <mergeCell ref="F3:F5"/>
    <mergeCell ref="G3:G5"/>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68"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M38"/>
  <sheetViews>
    <sheetView showGridLines="0" workbookViewId="0">
      <selection activeCell="A23" sqref="A23:C23"/>
    </sheetView>
  </sheetViews>
  <sheetFormatPr defaultColWidth="9" defaultRowHeight="15.75"/>
  <cols>
    <col min="1" max="1" width="9.125" style="168" customWidth="1"/>
    <col min="2" max="2" width="5" style="227" bestFit="1" customWidth="1"/>
    <col min="3" max="6" width="20.625" style="3" customWidth="1"/>
    <col min="7" max="16384" width="9" style="3"/>
  </cols>
  <sheetData>
    <row r="1" spans="1:13" ht="30.6" customHeight="1">
      <c r="A1" s="884" t="s">
        <v>299</v>
      </c>
      <c r="B1" s="884"/>
      <c r="C1" s="884"/>
      <c r="D1" s="884"/>
      <c r="E1" s="884"/>
      <c r="F1" s="884"/>
      <c r="G1" s="289"/>
      <c r="H1" s="289"/>
      <c r="I1" s="289"/>
      <c r="J1" s="289"/>
      <c r="K1" s="289"/>
      <c r="L1" s="289"/>
      <c r="M1" s="289"/>
    </row>
    <row r="2" spans="1:13" ht="25.7" customHeight="1">
      <c r="A2" s="896"/>
      <c r="B2" s="896"/>
      <c r="C2" s="560" t="s">
        <v>640</v>
      </c>
      <c r="D2" s="560" t="s">
        <v>641</v>
      </c>
      <c r="E2" s="560" t="s">
        <v>642</v>
      </c>
      <c r="F2" s="560" t="s">
        <v>643</v>
      </c>
    </row>
    <row r="3" spans="1:13" s="18" customFormat="1" ht="19.5" customHeight="1">
      <c r="A3" s="1079" t="s">
        <v>1142</v>
      </c>
      <c r="B3" s="290" t="s">
        <v>300</v>
      </c>
      <c r="C3" s="6">
        <f t="shared" ref="C3:C20" si="0">SUM(D3:F3)</f>
        <v>118551</v>
      </c>
      <c r="D3" s="6">
        <v>26</v>
      </c>
      <c r="E3" s="6">
        <v>89807</v>
      </c>
      <c r="F3" s="6">
        <v>28718</v>
      </c>
    </row>
    <row r="4" spans="1:13" s="19" customFormat="1" ht="19.5" customHeight="1">
      <c r="A4" s="1079"/>
      <c r="B4" s="291" t="s">
        <v>5</v>
      </c>
      <c r="C4" s="7">
        <f t="shared" si="0"/>
        <v>100</v>
      </c>
      <c r="D4" s="7">
        <f>IFERROR(D3/$C3*100,"-")</f>
        <v>2.1931489401185986E-2</v>
      </c>
      <c r="E4" s="7">
        <f t="shared" ref="E4:F4" si="1">IFERROR(E3/$C3*100,"-")</f>
        <v>75.753894948165765</v>
      </c>
      <c r="F4" s="7">
        <f t="shared" si="1"/>
        <v>24.224173562433045</v>
      </c>
    </row>
    <row r="5" spans="1:13" s="18" customFormat="1" ht="19.5" customHeight="1">
      <c r="A5" s="1079" t="s">
        <v>16</v>
      </c>
      <c r="B5" s="290" t="s">
        <v>264</v>
      </c>
      <c r="C5" s="6">
        <f t="shared" si="0"/>
        <v>118383</v>
      </c>
      <c r="D5" s="6">
        <v>41</v>
      </c>
      <c r="E5" s="6">
        <v>94455</v>
      </c>
      <c r="F5" s="6">
        <v>23887</v>
      </c>
    </row>
    <row r="6" spans="1:13" s="19" customFormat="1" ht="19.5" customHeight="1">
      <c r="A6" s="1079"/>
      <c r="B6" s="291" t="s">
        <v>5</v>
      </c>
      <c r="C6" s="7">
        <f t="shared" si="0"/>
        <v>100</v>
      </c>
      <c r="D6" s="7">
        <f>IFERROR(D5/$C5*100,"-")</f>
        <v>3.4633351072366814E-2</v>
      </c>
      <c r="E6" s="7">
        <f t="shared" ref="E6" si="2">IFERROR(E5/$C5*100,"-")</f>
        <v>79.787638427814798</v>
      </c>
      <c r="F6" s="7">
        <f t="shared" ref="F6" si="3">IFERROR(F5/$C5*100,"-")</f>
        <v>20.177728221112829</v>
      </c>
    </row>
    <row r="7" spans="1:13" s="18" customFormat="1" ht="19.5" customHeight="1">
      <c r="A7" s="1079" t="s">
        <v>17</v>
      </c>
      <c r="B7" s="290" t="s">
        <v>300</v>
      </c>
      <c r="C7" s="6">
        <f t="shared" si="0"/>
        <v>145108</v>
      </c>
      <c r="D7" s="6">
        <v>23</v>
      </c>
      <c r="E7" s="6">
        <v>128182</v>
      </c>
      <c r="F7" s="6">
        <v>16903</v>
      </c>
    </row>
    <row r="8" spans="1:13" s="19" customFormat="1" ht="19.5" customHeight="1">
      <c r="A8" s="1079"/>
      <c r="B8" s="291" t="s">
        <v>5</v>
      </c>
      <c r="C8" s="7">
        <f t="shared" si="0"/>
        <v>100</v>
      </c>
      <c r="D8" s="7">
        <f>IFERROR(D7/$C7*100,"-")</f>
        <v>1.5850263252198363E-2</v>
      </c>
      <c r="E8" s="7">
        <f t="shared" ref="E8" si="4">IFERROR(E7/$C7*100,"-")</f>
        <v>88.335584530143066</v>
      </c>
      <c r="F8" s="7">
        <f t="shared" ref="F8" si="5">IFERROR(F7/$C7*100,"-")</f>
        <v>11.648565206604736</v>
      </c>
    </row>
    <row r="9" spans="1:13" s="18" customFormat="1" ht="19.5" customHeight="1">
      <c r="A9" s="1079" t="s">
        <v>18</v>
      </c>
      <c r="B9" s="290" t="s">
        <v>301</v>
      </c>
      <c r="C9" s="6">
        <f t="shared" si="0"/>
        <v>142301</v>
      </c>
      <c r="D9" s="6">
        <v>24</v>
      </c>
      <c r="E9" s="6">
        <v>125668</v>
      </c>
      <c r="F9" s="6">
        <v>16609</v>
      </c>
    </row>
    <row r="10" spans="1:13" s="19" customFormat="1" ht="19.5" customHeight="1">
      <c r="A10" s="1079"/>
      <c r="B10" s="291" t="s">
        <v>5</v>
      </c>
      <c r="C10" s="7">
        <f t="shared" si="0"/>
        <v>100</v>
      </c>
      <c r="D10" s="7">
        <f>IFERROR(D9/$C9*100,"-")</f>
        <v>1.6865658006619769E-2</v>
      </c>
      <c r="E10" s="7">
        <f t="shared" ref="E10" si="6">IFERROR(E9/$C9*100,"-")</f>
        <v>88.311396265662225</v>
      </c>
      <c r="F10" s="7">
        <f t="shared" ref="F10" si="7">IFERROR(F9/$C9*100,"-")</f>
        <v>11.671738076331158</v>
      </c>
    </row>
    <row r="11" spans="1:13" s="18" customFormat="1" ht="19.5" customHeight="1">
      <c r="A11" s="1079" t="s">
        <v>19</v>
      </c>
      <c r="B11" s="290" t="s">
        <v>264</v>
      </c>
      <c r="C11" s="6">
        <f t="shared" si="0"/>
        <v>142476</v>
      </c>
      <c r="D11" s="6">
        <v>13</v>
      </c>
      <c r="E11" s="6">
        <v>125387</v>
      </c>
      <c r="F11" s="6">
        <v>17076</v>
      </c>
    </row>
    <row r="12" spans="1:13" s="19" customFormat="1" ht="19.5" customHeight="1">
      <c r="A12" s="1079"/>
      <c r="B12" s="291" t="s">
        <v>5</v>
      </c>
      <c r="C12" s="7">
        <f t="shared" si="0"/>
        <v>100</v>
      </c>
      <c r="D12" s="7">
        <f>IFERROR(D11/$C11*100,"-")</f>
        <v>9.1243437491226598E-3</v>
      </c>
      <c r="E12" s="7">
        <f t="shared" ref="E12" si="8">IFERROR(E11/$C11*100,"-")</f>
        <v>88.005699205480227</v>
      </c>
      <c r="F12" s="7">
        <f t="shared" ref="F12" si="9">IFERROR(F11/$C11*100,"-")</f>
        <v>11.985176450770656</v>
      </c>
    </row>
    <row r="13" spans="1:13" s="18" customFormat="1" ht="19.5" customHeight="1">
      <c r="A13" s="1079" t="s">
        <v>0</v>
      </c>
      <c r="B13" s="290" t="s">
        <v>264</v>
      </c>
      <c r="C13" s="6">
        <f t="shared" si="0"/>
        <v>149509</v>
      </c>
      <c r="D13" s="6">
        <v>12</v>
      </c>
      <c r="E13" s="6">
        <v>129603</v>
      </c>
      <c r="F13" s="6">
        <v>19894</v>
      </c>
    </row>
    <row r="14" spans="1:13" s="19" customFormat="1" ht="19.5" customHeight="1">
      <c r="A14" s="1079"/>
      <c r="B14" s="291" t="s">
        <v>5</v>
      </c>
      <c r="C14" s="7">
        <f t="shared" si="0"/>
        <v>100</v>
      </c>
      <c r="D14" s="7">
        <f>IFERROR(D13/$C13*100,"-")</f>
        <v>8.0262726658595802E-3</v>
      </c>
      <c r="E14" s="7">
        <f t="shared" ref="E14" si="10">IFERROR(E13/$C13*100,"-")</f>
        <v>86.685751359449938</v>
      </c>
      <c r="F14" s="7">
        <f t="shared" ref="F14" si="11">IFERROR(F13/$C13*100,"-")</f>
        <v>13.306222367884207</v>
      </c>
    </row>
    <row r="15" spans="1:13" s="18" customFormat="1" ht="19.5" customHeight="1">
      <c r="A15" s="1079" t="s">
        <v>1</v>
      </c>
      <c r="B15" s="290" t="s">
        <v>264</v>
      </c>
      <c r="C15" s="6">
        <f t="shared" si="0"/>
        <v>148943</v>
      </c>
      <c r="D15" s="6">
        <v>13</v>
      </c>
      <c r="E15" s="6">
        <v>127349</v>
      </c>
      <c r="F15" s="6">
        <v>21581</v>
      </c>
    </row>
    <row r="16" spans="1:13" s="19" customFormat="1" ht="19.5" customHeight="1">
      <c r="A16" s="1079"/>
      <c r="B16" s="291" t="s">
        <v>5</v>
      </c>
      <c r="C16" s="7">
        <f t="shared" si="0"/>
        <v>100</v>
      </c>
      <c r="D16" s="7">
        <f>IFERROR(D15/$C15*100,"-")</f>
        <v>8.7281711795787649E-3</v>
      </c>
      <c r="E16" s="7">
        <f t="shared" ref="E16" si="12">IFERROR(E15/$C15*100,"-")</f>
        <v>85.501836272936629</v>
      </c>
      <c r="F16" s="7">
        <f t="shared" ref="F16" si="13">IFERROR(F15/$C15*100,"-")</f>
        <v>14.489435555883794</v>
      </c>
    </row>
    <row r="17" spans="1:6" s="18" customFormat="1" ht="19.5" customHeight="1">
      <c r="A17" s="1079" t="s">
        <v>2</v>
      </c>
      <c r="B17" s="290" t="s">
        <v>264</v>
      </c>
      <c r="C17" s="6">
        <f t="shared" si="0"/>
        <v>140518</v>
      </c>
      <c r="D17" s="6">
        <v>16</v>
      </c>
      <c r="E17" s="6">
        <v>118533</v>
      </c>
      <c r="F17" s="6">
        <v>21969</v>
      </c>
    </row>
    <row r="18" spans="1:6" s="19" customFormat="1" ht="19.5" customHeight="1">
      <c r="A18" s="1079"/>
      <c r="B18" s="291" t="s">
        <v>5</v>
      </c>
      <c r="C18" s="7">
        <f t="shared" si="0"/>
        <v>100</v>
      </c>
      <c r="D18" s="7">
        <f>IFERROR(D17/$C17*100,"-")</f>
        <v>1.1386441594671145E-2</v>
      </c>
      <c r="E18" s="7">
        <f t="shared" ref="E18" si="14">IFERROR(E17/$C17*100,"-")</f>
        <v>84.354317596322176</v>
      </c>
      <c r="F18" s="7">
        <f t="shared" ref="F18" si="15">IFERROR(F17/$C17*100,"-")</f>
        <v>15.634295962083151</v>
      </c>
    </row>
    <row r="19" spans="1:6" s="18" customFormat="1" ht="19.5" customHeight="1">
      <c r="A19" s="1079" t="s">
        <v>3</v>
      </c>
      <c r="B19" s="290" t="s">
        <v>264</v>
      </c>
      <c r="C19" s="6">
        <f t="shared" si="0"/>
        <v>131989</v>
      </c>
      <c r="D19" s="6">
        <v>14</v>
      </c>
      <c r="E19" s="6">
        <v>108983</v>
      </c>
      <c r="F19" s="6">
        <v>22992</v>
      </c>
    </row>
    <row r="20" spans="1:6" s="19" customFormat="1" ht="19.5" customHeight="1">
      <c r="A20" s="1079"/>
      <c r="B20" s="291" t="s">
        <v>5</v>
      </c>
      <c r="C20" s="7">
        <f t="shared" si="0"/>
        <v>100</v>
      </c>
      <c r="D20" s="7">
        <f>IFERROR(D19/$C19*100,"-")</f>
        <v>1.0606944518103782E-2</v>
      </c>
      <c r="E20" s="7">
        <f t="shared" ref="E20" si="16">IFERROR(E19/$C19*100,"-")</f>
        <v>82.569759601178887</v>
      </c>
      <c r="F20" s="7">
        <f t="shared" ref="F20" si="17">IFERROR(F19/$C19*100,"-")</f>
        <v>17.41963345430301</v>
      </c>
    </row>
    <row r="21" spans="1:6" s="18" customFormat="1" ht="19.5" customHeight="1">
      <c r="A21" s="1079" t="s">
        <v>1060</v>
      </c>
      <c r="B21" s="290" t="s">
        <v>302</v>
      </c>
      <c r="C21" s="6">
        <f>SUM(D21:F21)</f>
        <v>98914</v>
      </c>
      <c r="D21" s="6">
        <v>12</v>
      </c>
      <c r="E21" s="6">
        <v>78496</v>
      </c>
      <c r="F21" s="6">
        <v>20406</v>
      </c>
    </row>
    <row r="22" spans="1:6" s="19" customFormat="1" ht="19.5" customHeight="1">
      <c r="A22" s="1080"/>
      <c r="B22" s="292" t="s">
        <v>5</v>
      </c>
      <c r="C22" s="14">
        <f>SUM(D22:F22)</f>
        <v>100</v>
      </c>
      <c r="D22" s="14">
        <f>IFERROR(D21/$C21*100,"-")</f>
        <v>1.2131750813838285E-2</v>
      </c>
      <c r="E22" s="14">
        <f t="shared" ref="E22" si="18">IFERROR(E21/$C21*100,"-")</f>
        <v>79.357825990254156</v>
      </c>
      <c r="F22" s="14">
        <f t="shared" ref="F22" si="19">IFERROR(F21/$C21*100,"-")</f>
        <v>20.630042258932001</v>
      </c>
    </row>
    <row r="23" spans="1:6" ht="15.75" customHeight="1">
      <c r="A23" s="962" t="s">
        <v>644</v>
      </c>
      <c r="B23" s="962"/>
      <c r="C23" s="962"/>
    </row>
    <row r="24" spans="1:6" ht="15.75" customHeight="1"/>
    <row r="25" spans="1:6" ht="15.75" customHeight="1"/>
    <row r="26" spans="1:6" ht="15.75" customHeight="1"/>
    <row r="27" spans="1:6" ht="15.75" customHeight="1"/>
    <row r="28" spans="1:6" ht="15.75" customHeight="1"/>
    <row r="29" spans="1:6" ht="15.75" customHeight="1"/>
    <row r="30" spans="1:6" ht="15.75" customHeight="1"/>
    <row r="31" spans="1:6" ht="15.75" customHeight="1"/>
    <row r="32" spans="1:6" ht="15.75" customHeight="1"/>
    <row r="33" ht="15.75" customHeight="1"/>
    <row r="34" ht="15.75" customHeight="1"/>
    <row r="35" ht="15.75" customHeight="1"/>
    <row r="36" ht="15.75" customHeight="1"/>
    <row r="37" ht="15.75" customHeight="1"/>
    <row r="38" ht="15.75" customHeight="1"/>
  </sheetData>
  <mergeCells count="13">
    <mergeCell ref="A9:A10"/>
    <mergeCell ref="A1:F1"/>
    <mergeCell ref="A2:B2"/>
    <mergeCell ref="A3:A4"/>
    <mergeCell ref="A5:A6"/>
    <mergeCell ref="A7:A8"/>
    <mergeCell ref="A23:C23"/>
    <mergeCell ref="A11:A12"/>
    <mergeCell ref="A13:A14"/>
    <mergeCell ref="A15:A16"/>
    <mergeCell ref="A17:A18"/>
    <mergeCell ref="A19:A20"/>
    <mergeCell ref="A21:A22"/>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69" orientation="landscape" r:id="rId1"/>
  <headerFooter differentOddEven="1" scaleWithDoc="0">
    <oddHeader>&amp;L&amp;"Times New Roman,標準"&amp;8 107&amp;"標楷體,標準"年犯罪狀況及其分析</oddHeader>
    <evenHeader>&amp;R&amp;"標楷體,標準"&amp;8第二篇　犯罪之處理</evenHead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K16"/>
  <sheetViews>
    <sheetView showGridLines="0" zoomScale="85" zoomScaleNormal="85" workbookViewId="0">
      <selection activeCell="A23" sqref="A23"/>
    </sheetView>
  </sheetViews>
  <sheetFormatPr defaultColWidth="9" defaultRowHeight="15.75"/>
  <cols>
    <col min="1" max="1" width="20.125" style="250" customWidth="1"/>
    <col min="2" max="2" width="10.375" style="250" customWidth="1"/>
    <col min="3" max="3" width="11.125" style="250" customWidth="1"/>
    <col min="4" max="4" width="10.125" style="250" customWidth="1"/>
    <col min="5" max="5" width="10.625" style="250" customWidth="1"/>
    <col min="6" max="6" width="11.5" style="250" bestFit="1" customWidth="1"/>
    <col min="7" max="7" width="12.625" style="250" bestFit="1" customWidth="1"/>
    <col min="8" max="8" width="11.5" style="250" bestFit="1" customWidth="1"/>
    <col min="9" max="9" width="12.625" style="250" bestFit="1" customWidth="1"/>
    <col min="10" max="10" width="11.5" style="250" bestFit="1" customWidth="1"/>
    <col min="11" max="11" width="12.625" style="250" customWidth="1"/>
    <col min="12" max="16384" width="9" style="250"/>
  </cols>
  <sheetData>
    <row r="1" spans="1:11" ht="30.6" customHeight="1">
      <c r="A1" s="884" t="s">
        <v>1028</v>
      </c>
      <c r="B1" s="884"/>
      <c r="C1" s="884"/>
      <c r="D1" s="884"/>
      <c r="E1" s="884"/>
      <c r="F1" s="884"/>
      <c r="G1" s="884"/>
      <c r="H1" s="884"/>
      <c r="I1" s="884"/>
      <c r="J1" s="884"/>
      <c r="K1" s="884"/>
    </row>
    <row r="2" spans="1:11" ht="32.1" customHeight="1">
      <c r="A2" s="896"/>
      <c r="B2" s="885" t="s">
        <v>1143</v>
      </c>
      <c r="C2" s="885"/>
      <c r="D2" s="885" t="s">
        <v>1</v>
      </c>
      <c r="E2" s="885"/>
      <c r="F2" s="885" t="s">
        <v>2</v>
      </c>
      <c r="G2" s="885"/>
      <c r="H2" s="885" t="s">
        <v>3</v>
      </c>
      <c r="I2" s="885"/>
      <c r="J2" s="885" t="s">
        <v>1060</v>
      </c>
      <c r="K2" s="885"/>
    </row>
    <row r="3" spans="1:11" ht="32.1" customHeight="1">
      <c r="A3" s="897"/>
      <c r="B3" s="33" t="s">
        <v>303</v>
      </c>
      <c r="C3" s="33" t="s">
        <v>238</v>
      </c>
      <c r="D3" s="33" t="s">
        <v>304</v>
      </c>
      <c r="E3" s="33" t="s">
        <v>305</v>
      </c>
      <c r="F3" s="33" t="s">
        <v>306</v>
      </c>
      <c r="G3" s="33" t="s">
        <v>27</v>
      </c>
      <c r="H3" s="33" t="s">
        <v>306</v>
      </c>
      <c r="I3" s="33" t="s">
        <v>305</v>
      </c>
      <c r="J3" s="33" t="s">
        <v>307</v>
      </c>
      <c r="K3" s="33" t="s">
        <v>27</v>
      </c>
    </row>
    <row r="4" spans="1:11" ht="27.6" customHeight="1">
      <c r="A4" s="561" t="s">
        <v>308</v>
      </c>
      <c r="B4" s="6">
        <f t="shared" ref="B4:I4" si="0">SUM(B5:B15)</f>
        <v>129603</v>
      </c>
      <c r="C4" s="293">
        <f t="shared" si="0"/>
        <v>99.999999999999986</v>
      </c>
      <c r="D4" s="6">
        <f t="shared" si="0"/>
        <v>127349</v>
      </c>
      <c r="E4" s="293">
        <f t="shared" si="0"/>
        <v>100.00000000000001</v>
      </c>
      <c r="F4" s="6">
        <f t="shared" si="0"/>
        <v>118533</v>
      </c>
      <c r="G4" s="293">
        <f t="shared" si="0"/>
        <v>100</v>
      </c>
      <c r="H4" s="6">
        <f t="shared" si="0"/>
        <v>108983</v>
      </c>
      <c r="I4" s="294">
        <f t="shared" si="0"/>
        <v>100</v>
      </c>
      <c r="J4" s="6">
        <f>SUM(J5:J15)</f>
        <v>78496</v>
      </c>
      <c r="K4" s="294">
        <f>SUM(K5:K15)</f>
        <v>100.00000000000003</v>
      </c>
    </row>
    <row r="5" spans="1:11" ht="27.6" customHeight="1">
      <c r="A5" s="295" t="s">
        <v>309</v>
      </c>
      <c r="B5" s="6">
        <v>53529</v>
      </c>
      <c r="C5" s="167">
        <f>IFERROR(B5/B$4*100,"-")</f>
        <v>41.302284669336359</v>
      </c>
      <c r="D5" s="6">
        <v>51425</v>
      </c>
      <c r="E5" s="167">
        <f>IFERROR(D5/D$4*100,"-")</f>
        <v>40.381157292165625</v>
      </c>
      <c r="F5" s="6">
        <v>47729</v>
      </c>
      <c r="G5" s="167">
        <f>IFERROR(F5/F$4*100,"-")</f>
        <v>40.2664236963546</v>
      </c>
      <c r="H5" s="6">
        <v>46494</v>
      </c>
      <c r="I5" s="167">
        <f>IFERROR(H5/H$4*100,"-")</f>
        <v>42.661699531119538</v>
      </c>
      <c r="J5" s="6">
        <v>35513</v>
      </c>
      <c r="K5" s="167">
        <f>IFERROR(J5/J$4*100,"-")</f>
        <v>45.24179576029352</v>
      </c>
    </row>
    <row r="6" spans="1:11" ht="27.6" customHeight="1">
      <c r="A6" s="295" t="s">
        <v>310</v>
      </c>
      <c r="B6" s="6">
        <v>9567</v>
      </c>
      <c r="C6" s="167">
        <f t="shared" ref="C6:E15" si="1">IFERROR(B6/B$4*100,"-")</f>
        <v>7.3817735700562492</v>
      </c>
      <c r="D6" s="6">
        <v>9055</v>
      </c>
      <c r="E6" s="167">
        <f t="shared" si="1"/>
        <v>7.1103817069627553</v>
      </c>
      <c r="F6" s="6">
        <v>7789</v>
      </c>
      <c r="G6" s="167">
        <f t="shared" ref="G6" si="2">IFERROR(F6/F$4*100,"-")</f>
        <v>6.5711658356744529</v>
      </c>
      <c r="H6" s="6">
        <v>7145</v>
      </c>
      <c r="I6" s="167">
        <f t="shared" ref="I6" si="3">IFERROR(H6/H$4*100,"-")</f>
        <v>6.5560683776368798</v>
      </c>
      <c r="J6" s="6">
        <v>5640</v>
      </c>
      <c r="K6" s="167">
        <f t="shared" ref="K6" si="4">IFERROR(J6/J$4*100,"-")</f>
        <v>7.1850794944965353</v>
      </c>
    </row>
    <row r="7" spans="1:11" ht="27.6" customHeight="1">
      <c r="A7" s="295" t="s">
        <v>311</v>
      </c>
      <c r="B7" s="6">
        <v>41120</v>
      </c>
      <c r="C7" s="167">
        <f t="shared" si="1"/>
        <v>31.727660625139848</v>
      </c>
      <c r="D7" s="6">
        <v>40726</v>
      </c>
      <c r="E7" s="167">
        <f t="shared" si="1"/>
        <v>31.979834941774183</v>
      </c>
      <c r="F7" s="6">
        <v>38114</v>
      </c>
      <c r="G7" s="167">
        <f t="shared" ref="G7" si="5">IFERROR(F7/F$4*100,"-")</f>
        <v>32.154758590434732</v>
      </c>
      <c r="H7" s="6">
        <v>31856</v>
      </c>
      <c r="I7" s="167">
        <f t="shared" ref="I7" si="6">IFERROR(H7/H$4*100,"-")</f>
        <v>29.230246919244284</v>
      </c>
      <c r="J7" s="6">
        <v>20284</v>
      </c>
      <c r="K7" s="167">
        <f t="shared" ref="K7" si="7">IFERROR(J7/J$4*100,"-")</f>
        <v>25.840807174887892</v>
      </c>
    </row>
    <row r="8" spans="1:11" ht="27.6" customHeight="1">
      <c r="A8" s="295" t="s">
        <v>312</v>
      </c>
      <c r="B8" s="6">
        <v>15318</v>
      </c>
      <c r="C8" s="167">
        <f t="shared" si="1"/>
        <v>11.819170852526561</v>
      </c>
      <c r="D8" s="6">
        <v>14729</v>
      </c>
      <c r="E8" s="167">
        <f t="shared" si="1"/>
        <v>11.56585446293257</v>
      </c>
      <c r="F8" s="6">
        <v>13443</v>
      </c>
      <c r="G8" s="167">
        <f t="shared" ref="G8" si="8">IFERROR(F8/F$4*100,"-")</f>
        <v>11.341145503783757</v>
      </c>
      <c r="H8" s="6">
        <v>10517</v>
      </c>
      <c r="I8" s="167">
        <f t="shared" ref="I8" si="9">IFERROR(H8/H$4*100,"-")</f>
        <v>9.6501289191892319</v>
      </c>
      <c r="J8" s="6">
        <v>5378</v>
      </c>
      <c r="K8" s="167">
        <f t="shared" ref="K8" si="10">IFERROR(J8/J$4*100,"-")</f>
        <v>6.8513045250713418</v>
      </c>
    </row>
    <row r="9" spans="1:11" ht="27.6" customHeight="1">
      <c r="A9" s="295" t="s">
        <v>313</v>
      </c>
      <c r="B9" s="6">
        <v>4977</v>
      </c>
      <c r="C9" s="167">
        <f t="shared" si="1"/>
        <v>3.8401888845165622</v>
      </c>
      <c r="D9" s="6">
        <v>5764</v>
      </c>
      <c r="E9" s="167">
        <f t="shared" si="1"/>
        <v>4.5261446890042318</v>
      </c>
      <c r="F9" s="6">
        <v>5846</v>
      </c>
      <c r="G9" s="167">
        <f t="shared" ref="G9" si="11">IFERROR(F9/F$4*100,"-")</f>
        <v>4.9319598761526331</v>
      </c>
      <c r="H9" s="6">
        <v>6746</v>
      </c>
      <c r="I9" s="167">
        <f t="shared" ref="I9" si="12">IFERROR(H9/H$4*100,"-")</f>
        <v>6.1899562317058621</v>
      </c>
      <c r="J9" s="6">
        <v>6117</v>
      </c>
      <c r="K9" s="167">
        <f t="shared" ref="K9" si="13">IFERROR(J9/J$4*100,"-")</f>
        <v>7.7927537708927836</v>
      </c>
    </row>
    <row r="10" spans="1:11" ht="27.6" customHeight="1">
      <c r="A10" s="295" t="s">
        <v>314</v>
      </c>
      <c r="B10" s="6">
        <v>921</v>
      </c>
      <c r="C10" s="167">
        <f t="shared" si="1"/>
        <v>0.71063169834031625</v>
      </c>
      <c r="D10" s="6">
        <v>1084</v>
      </c>
      <c r="E10" s="167">
        <f t="shared" si="1"/>
        <v>0.85120417121453651</v>
      </c>
      <c r="F10" s="6">
        <v>1110</v>
      </c>
      <c r="G10" s="167">
        <f t="shared" ref="G10" si="14">IFERROR(F10/F$4*100,"-")</f>
        <v>0.93644807775049999</v>
      </c>
      <c r="H10" s="6">
        <v>1194</v>
      </c>
      <c r="I10" s="167">
        <f t="shared" ref="I10" si="15">IFERROR(H10/H$4*100,"-")</f>
        <v>1.0955837148913132</v>
      </c>
      <c r="J10" s="6">
        <v>1152</v>
      </c>
      <c r="K10" s="167">
        <f t="shared" ref="K10" si="16">IFERROR(J10/J$4*100,"-")</f>
        <v>1.4675907052588666</v>
      </c>
    </row>
    <row r="11" spans="1:11" ht="27.6" customHeight="1">
      <c r="A11" s="295" t="s">
        <v>315</v>
      </c>
      <c r="B11" s="6">
        <v>2395</v>
      </c>
      <c r="C11" s="167">
        <f t="shared" si="1"/>
        <v>1.8479510505158059</v>
      </c>
      <c r="D11" s="6">
        <v>2681</v>
      </c>
      <c r="E11" s="167">
        <f t="shared" si="1"/>
        <v>2.1052383607252509</v>
      </c>
      <c r="F11" s="6">
        <v>2618</v>
      </c>
      <c r="G11" s="167">
        <f t="shared" ref="G11" si="17">IFERROR(F11/F$4*100,"-")</f>
        <v>2.208667628424152</v>
      </c>
      <c r="H11" s="6">
        <v>2994</v>
      </c>
      <c r="I11" s="167">
        <f t="shared" ref="I11" si="18">IFERROR(H11/H$4*100,"-")</f>
        <v>2.7472174559334941</v>
      </c>
      <c r="J11" s="6">
        <v>2641</v>
      </c>
      <c r="K11" s="167">
        <f t="shared" ref="K11" si="19">IFERROR(J11/J$4*100,"-")</f>
        <v>3.3645026498165511</v>
      </c>
    </row>
    <row r="12" spans="1:11" ht="27.6" customHeight="1">
      <c r="A12" s="295" t="s">
        <v>316</v>
      </c>
      <c r="B12" s="6">
        <v>448</v>
      </c>
      <c r="C12" s="167">
        <f t="shared" si="1"/>
        <v>0.34567101070191275</v>
      </c>
      <c r="D12" s="6">
        <v>423</v>
      </c>
      <c r="E12" s="167">
        <f t="shared" si="1"/>
        <v>0.33215808526176099</v>
      </c>
      <c r="F12" s="6">
        <v>420</v>
      </c>
      <c r="G12" s="167">
        <f t="shared" ref="G12" si="20">IFERROR(F12/F$4*100,"-")</f>
        <v>0.35433170509478373</v>
      </c>
      <c r="H12" s="6">
        <v>448</v>
      </c>
      <c r="I12" s="167">
        <f t="shared" ref="I12" si="21">IFERROR(H12/H$4*100,"-")</f>
        <v>0.4110732866593873</v>
      </c>
      <c r="J12" s="6">
        <v>485</v>
      </c>
      <c r="K12" s="167">
        <f t="shared" ref="K12" si="22">IFERROR(J12/J$4*100,"-")</f>
        <v>0.61786587851610275</v>
      </c>
    </row>
    <row r="13" spans="1:11" ht="27.6" customHeight="1">
      <c r="A13" s="295" t="s">
        <v>317</v>
      </c>
      <c r="B13" s="6">
        <v>1090</v>
      </c>
      <c r="C13" s="167">
        <f t="shared" si="1"/>
        <v>0.84102991443099318</v>
      </c>
      <c r="D13" s="6">
        <v>1170</v>
      </c>
      <c r="E13" s="167">
        <f t="shared" si="1"/>
        <v>0.91873512944742397</v>
      </c>
      <c r="F13" s="6">
        <v>1204</v>
      </c>
      <c r="G13" s="167">
        <f t="shared" ref="G13" si="23">IFERROR(F13/F$4*100,"-")</f>
        <v>1.0157508879383801</v>
      </c>
      <c r="H13" s="6">
        <v>1296</v>
      </c>
      <c r="I13" s="167">
        <f t="shared" ref="I13" si="24">IFERROR(H13/H$4*100,"-")</f>
        <v>1.1891762935503702</v>
      </c>
      <c r="J13" s="6">
        <v>1022</v>
      </c>
      <c r="K13" s="167">
        <f t="shared" ref="K13" si="25">IFERROR(J13/J$4*100,"-")</f>
        <v>1.3019771708112515</v>
      </c>
    </row>
    <row r="14" spans="1:11" ht="27.6" customHeight="1">
      <c r="A14" s="295" t="s">
        <v>318</v>
      </c>
      <c r="B14" s="6">
        <v>87</v>
      </c>
      <c r="C14" s="167">
        <f t="shared" si="1"/>
        <v>6.7128075738987519E-2</v>
      </c>
      <c r="D14" s="6">
        <v>110</v>
      </c>
      <c r="E14" s="167">
        <f t="shared" si="1"/>
        <v>8.6376807042065504E-2</v>
      </c>
      <c r="F14" s="6">
        <v>103</v>
      </c>
      <c r="G14" s="167">
        <f t="shared" ref="G14" si="26">IFERROR(F14/F$4*100,"-")</f>
        <v>8.6895632439911247E-2</v>
      </c>
      <c r="H14" s="6">
        <v>121</v>
      </c>
      <c r="I14" s="167">
        <f t="shared" ref="I14" si="27">IFERROR(H14/H$4*100,"-")</f>
        <v>0.11102649037005771</v>
      </c>
      <c r="J14" s="6">
        <v>108</v>
      </c>
      <c r="K14" s="167">
        <f t="shared" ref="K14" si="28">IFERROR(J14/J$4*100,"-")</f>
        <v>0.13758662861801876</v>
      </c>
    </row>
    <row r="15" spans="1:11" ht="27.6" customHeight="1">
      <c r="A15" s="296" t="s">
        <v>319</v>
      </c>
      <c r="B15" s="13">
        <v>151</v>
      </c>
      <c r="C15" s="175">
        <f t="shared" si="1"/>
        <v>0.11650964869640364</v>
      </c>
      <c r="D15" s="13">
        <v>182</v>
      </c>
      <c r="E15" s="175">
        <f t="shared" si="1"/>
        <v>0.1429143534695993</v>
      </c>
      <c r="F15" s="13">
        <v>157</v>
      </c>
      <c r="G15" s="175">
        <f t="shared" ref="G15" si="29">IFERROR(F15/F$4*100,"-")</f>
        <v>0.13245256595209773</v>
      </c>
      <c r="H15" s="13">
        <v>172</v>
      </c>
      <c r="I15" s="175">
        <f t="shared" ref="I15" si="30">IFERROR(H15/H$4*100,"-")</f>
        <v>0.15782277969958616</v>
      </c>
      <c r="J15" s="13">
        <v>156</v>
      </c>
      <c r="K15" s="175">
        <f t="shared" ref="K15" si="31">IFERROR(J15/J$4*100,"-")</f>
        <v>0.19873624133713821</v>
      </c>
    </row>
    <row r="16" spans="1:11">
      <c r="A16" s="543" t="s">
        <v>645</v>
      </c>
    </row>
  </sheetData>
  <mergeCells count="7">
    <mergeCell ref="A1:K1"/>
    <mergeCell ref="A2:A3"/>
    <mergeCell ref="B2:C2"/>
    <mergeCell ref="D2:E2"/>
    <mergeCell ref="F2:G2"/>
    <mergeCell ref="H2:I2"/>
    <mergeCell ref="J2:K2"/>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70"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M14"/>
  <sheetViews>
    <sheetView showGridLines="0" zoomScale="85" zoomScaleNormal="85" workbookViewId="0">
      <selection activeCell="A23" sqref="A23"/>
    </sheetView>
  </sheetViews>
  <sheetFormatPr defaultColWidth="8.875" defaultRowHeight="15.75"/>
  <cols>
    <col min="1" max="1" width="14.875" style="58" customWidth="1"/>
    <col min="2" max="2" width="8.875" style="58" customWidth="1"/>
    <col min="3" max="9" width="8.875" style="58"/>
    <col min="10" max="10" width="9.5" style="58" bestFit="1" customWidth="1"/>
    <col min="11" max="11" width="8.875" style="58"/>
    <col min="12" max="12" width="9.125" style="58" bestFit="1" customWidth="1"/>
    <col min="13" max="16384" width="8.875" style="58"/>
  </cols>
  <sheetData>
    <row r="1" spans="1:13" s="39" customFormat="1" ht="28.5" customHeight="1">
      <c r="A1" s="888" t="s">
        <v>1061</v>
      </c>
      <c r="B1" s="888"/>
      <c r="C1" s="888"/>
      <c r="D1" s="888"/>
      <c r="E1" s="888"/>
      <c r="F1" s="888"/>
      <c r="G1" s="888"/>
      <c r="H1" s="888"/>
      <c r="I1" s="888"/>
      <c r="J1" s="888"/>
      <c r="K1" s="888"/>
      <c r="L1" s="888"/>
      <c r="M1" s="888"/>
    </row>
    <row r="2" spans="1:13" s="39" customFormat="1" ht="30" customHeight="1">
      <c r="A2" s="40"/>
      <c r="B2" s="752" t="s">
        <v>25</v>
      </c>
      <c r="C2" s="752"/>
      <c r="D2" s="753" t="s">
        <v>24</v>
      </c>
      <c r="E2" s="753"/>
      <c r="F2" s="902" t="s">
        <v>26</v>
      </c>
      <c r="G2" s="902"/>
      <c r="H2" s="898" t="s">
        <v>24</v>
      </c>
      <c r="I2" s="898"/>
      <c r="J2" s="902" t="s">
        <v>35</v>
      </c>
      <c r="K2" s="902"/>
      <c r="L2" s="903" t="s">
        <v>24</v>
      </c>
      <c r="M2" s="903"/>
    </row>
    <row r="3" spans="1:13" s="39" customFormat="1" ht="30" customHeight="1">
      <c r="A3" s="41"/>
      <c r="B3" s="898" t="s">
        <v>4</v>
      </c>
      <c r="C3" s="898" t="s">
        <v>27</v>
      </c>
      <c r="D3" s="898" t="s">
        <v>28</v>
      </c>
      <c r="E3" s="898" t="s">
        <v>5</v>
      </c>
      <c r="F3" s="898" t="s">
        <v>29</v>
      </c>
      <c r="G3" s="898" t="s">
        <v>27</v>
      </c>
      <c r="H3" s="898" t="s">
        <v>30</v>
      </c>
      <c r="I3" s="898" t="s">
        <v>5</v>
      </c>
      <c r="J3" s="898" t="s">
        <v>28</v>
      </c>
      <c r="K3" s="898" t="s">
        <v>31</v>
      </c>
      <c r="L3" s="898" t="s">
        <v>4</v>
      </c>
      <c r="M3" s="898" t="s">
        <v>5</v>
      </c>
    </row>
    <row r="4" spans="1:13" s="39" customFormat="1" ht="30" customHeight="1">
      <c r="A4" s="48"/>
      <c r="B4" s="899"/>
      <c r="C4" s="899" t="s">
        <v>5</v>
      </c>
      <c r="D4" s="899"/>
      <c r="E4" s="899" t="s">
        <v>5</v>
      </c>
      <c r="F4" s="899"/>
      <c r="G4" s="899" t="s">
        <v>5</v>
      </c>
      <c r="H4" s="899"/>
      <c r="I4" s="899" t="s">
        <v>5</v>
      </c>
      <c r="J4" s="899"/>
      <c r="K4" s="899" t="s">
        <v>5</v>
      </c>
      <c r="L4" s="899"/>
      <c r="M4" s="899" t="s">
        <v>5</v>
      </c>
    </row>
    <row r="5" spans="1:13" s="39" customFormat="1" ht="37.5" customHeight="1">
      <c r="A5" s="42" t="s">
        <v>32</v>
      </c>
      <c r="B5" s="43">
        <v>459220</v>
      </c>
      <c r="C5" s="44">
        <v>100</v>
      </c>
      <c r="D5" s="45">
        <v>27059</v>
      </c>
      <c r="E5" s="44">
        <v>6.2613239047484619</v>
      </c>
      <c r="F5" s="45">
        <v>482428</v>
      </c>
      <c r="G5" s="44">
        <v>100</v>
      </c>
      <c r="H5" s="45">
        <v>23208</v>
      </c>
      <c r="I5" s="44">
        <v>5.053786855973172</v>
      </c>
      <c r="J5" s="43">
        <v>486772</v>
      </c>
      <c r="K5" s="44">
        <v>100</v>
      </c>
      <c r="L5" s="45">
        <v>4344</v>
      </c>
      <c r="M5" s="44">
        <v>0.90044524778827106</v>
      </c>
    </row>
    <row r="6" spans="1:13" s="39" customFormat="1" ht="37.5" customHeight="1">
      <c r="A6" s="42" t="s">
        <v>33</v>
      </c>
      <c r="B6" s="45">
        <v>338539</v>
      </c>
      <c r="C6" s="44">
        <v>73.720439005269796</v>
      </c>
      <c r="D6" s="45">
        <v>12071</v>
      </c>
      <c r="E6" s="44">
        <v>3.6974527365622358</v>
      </c>
      <c r="F6" s="45">
        <v>354192</v>
      </c>
      <c r="G6" s="44">
        <v>73.418624126294503</v>
      </c>
      <c r="H6" s="45">
        <v>15653</v>
      </c>
      <c r="I6" s="44">
        <v>4.6236918050800639</v>
      </c>
      <c r="J6" s="45">
        <v>361100</v>
      </c>
      <c r="K6" s="44">
        <v>74.182574182574186</v>
      </c>
      <c r="L6" s="45">
        <v>6908</v>
      </c>
      <c r="M6" s="44">
        <v>1.9503546099290781</v>
      </c>
    </row>
    <row r="7" spans="1:13" s="39" customFormat="1" ht="37.5" customHeight="1" thickBot="1">
      <c r="A7" s="42" t="s">
        <v>34</v>
      </c>
      <c r="B7" s="45">
        <v>120681</v>
      </c>
      <c r="C7" s="44">
        <v>26.279560994730193</v>
      </c>
      <c r="D7" s="45">
        <v>14988</v>
      </c>
      <c r="E7" s="44">
        <v>14.180693139564587</v>
      </c>
      <c r="F7" s="45">
        <v>128236</v>
      </c>
      <c r="G7" s="44">
        <v>26.581375873705504</v>
      </c>
      <c r="H7" s="45">
        <v>7555</v>
      </c>
      <c r="I7" s="44">
        <v>6.2603060962371879</v>
      </c>
      <c r="J7" s="45">
        <v>125672</v>
      </c>
      <c r="K7" s="44">
        <v>25.817425817425814</v>
      </c>
      <c r="L7" s="45">
        <v>-2564</v>
      </c>
      <c r="M7" s="44">
        <v>-1.9994385352007236</v>
      </c>
    </row>
    <row r="8" spans="1:13" s="39" customFormat="1" ht="30" customHeight="1" thickTop="1">
      <c r="A8" s="496"/>
      <c r="B8" s="754" t="s">
        <v>36</v>
      </c>
      <c r="C8" s="754"/>
      <c r="D8" s="755" t="s">
        <v>24</v>
      </c>
      <c r="E8" s="755"/>
      <c r="F8" s="900" t="s">
        <v>37</v>
      </c>
      <c r="G8" s="900"/>
      <c r="H8" s="901" t="s">
        <v>24</v>
      </c>
      <c r="I8" s="901"/>
      <c r="J8" s="900" t="s">
        <v>1132</v>
      </c>
      <c r="K8" s="900"/>
      <c r="L8" s="901" t="s">
        <v>24</v>
      </c>
      <c r="M8" s="901"/>
    </row>
    <row r="9" spans="1:13" s="39" customFormat="1" ht="30" customHeight="1">
      <c r="A9" s="41"/>
      <c r="B9" s="898" t="s">
        <v>4</v>
      </c>
      <c r="C9" s="898" t="s">
        <v>27</v>
      </c>
      <c r="D9" s="898" t="s">
        <v>30</v>
      </c>
      <c r="E9" s="898" t="s">
        <v>5</v>
      </c>
      <c r="F9" s="898" t="s">
        <v>4</v>
      </c>
      <c r="G9" s="898" t="s">
        <v>27</v>
      </c>
      <c r="H9" s="898" t="s">
        <v>4</v>
      </c>
      <c r="I9" s="898" t="s">
        <v>5</v>
      </c>
      <c r="J9" s="898" t="s">
        <v>4</v>
      </c>
      <c r="K9" s="898" t="s">
        <v>27</v>
      </c>
      <c r="L9" s="898" t="s">
        <v>4</v>
      </c>
      <c r="M9" s="898" t="s">
        <v>5</v>
      </c>
    </row>
    <row r="10" spans="1:13" s="39" customFormat="1" ht="30" customHeight="1">
      <c r="A10" s="48"/>
      <c r="B10" s="899"/>
      <c r="C10" s="899" t="s">
        <v>5</v>
      </c>
      <c r="D10" s="899"/>
      <c r="E10" s="899" t="s">
        <v>5</v>
      </c>
      <c r="F10" s="899"/>
      <c r="G10" s="899" t="s">
        <v>5</v>
      </c>
      <c r="H10" s="899"/>
      <c r="I10" s="899" t="s">
        <v>5</v>
      </c>
      <c r="J10" s="899"/>
      <c r="K10" s="899" t="s">
        <v>5</v>
      </c>
      <c r="L10" s="899"/>
      <c r="M10" s="899" t="s">
        <v>5</v>
      </c>
    </row>
    <row r="11" spans="1:13" s="39" customFormat="1" ht="37.5" customHeight="1">
      <c r="A11" s="49" t="s">
        <v>32</v>
      </c>
      <c r="B11" s="43">
        <v>470896</v>
      </c>
      <c r="C11" s="44">
        <v>100</v>
      </c>
      <c r="D11" s="45">
        <v>-15876</v>
      </c>
      <c r="E11" s="44">
        <v>-3.2614858701815219</v>
      </c>
      <c r="F11" s="45">
        <v>499607</v>
      </c>
      <c r="G11" s="44">
        <v>100</v>
      </c>
      <c r="H11" s="45">
        <v>28711</v>
      </c>
      <c r="I11" s="44">
        <v>6.0970999966022221</v>
      </c>
      <c r="J11" s="50">
        <v>533569</v>
      </c>
      <c r="K11" s="51">
        <v>100</v>
      </c>
      <c r="L11" s="50">
        <v>33962</v>
      </c>
      <c r="M11" s="51">
        <v>6.7977430260184502</v>
      </c>
    </row>
    <row r="12" spans="1:13" s="39" customFormat="1" ht="37.5" customHeight="1">
      <c r="A12" s="49" t="s">
        <v>38</v>
      </c>
      <c r="B12" s="45">
        <v>361436</v>
      </c>
      <c r="C12" s="44">
        <v>76.754952261221163</v>
      </c>
      <c r="D12" s="45">
        <v>336</v>
      </c>
      <c r="E12" s="44">
        <v>9.3049016892827477E-2</v>
      </c>
      <c r="F12" s="45">
        <v>386129</v>
      </c>
      <c r="G12" s="44">
        <v>77.286547226119723</v>
      </c>
      <c r="H12" s="45">
        <v>24693</v>
      </c>
      <c r="I12" s="44">
        <v>6.8319149171637577</v>
      </c>
      <c r="J12" s="52">
        <v>412785</v>
      </c>
      <c r="K12" s="53">
        <v>77.363002723171704</v>
      </c>
      <c r="L12" s="52">
        <v>26656</v>
      </c>
      <c r="M12" s="53">
        <v>6.9033923895900076</v>
      </c>
    </row>
    <row r="13" spans="1:13" s="39" customFormat="1" ht="37.5" customHeight="1">
      <c r="A13" s="54" t="s">
        <v>39</v>
      </c>
      <c r="B13" s="46">
        <v>109460</v>
      </c>
      <c r="C13" s="47">
        <v>23.245047738778837</v>
      </c>
      <c r="D13" s="46">
        <v>-16212</v>
      </c>
      <c r="E13" s="47">
        <v>-12.900248265325608</v>
      </c>
      <c r="F13" s="46">
        <v>113478</v>
      </c>
      <c r="G13" s="47">
        <v>22.71345277388027</v>
      </c>
      <c r="H13" s="46">
        <v>4018</v>
      </c>
      <c r="I13" s="47">
        <v>3.6707473049515804</v>
      </c>
      <c r="J13" s="55">
        <v>120784</v>
      </c>
      <c r="K13" s="56">
        <v>22.636997276828303</v>
      </c>
      <c r="L13" s="55">
        <v>7306</v>
      </c>
      <c r="M13" s="56">
        <v>6.4382523484728322</v>
      </c>
    </row>
    <row r="14" spans="1:13" s="39" customFormat="1">
      <c r="A14" s="495" t="s">
        <v>527</v>
      </c>
      <c r="B14" s="57"/>
      <c r="C14" s="57"/>
      <c r="D14" s="57"/>
      <c r="E14" s="57"/>
      <c r="F14" s="57"/>
      <c r="G14" s="57"/>
      <c r="H14" s="57"/>
      <c r="I14" s="57"/>
      <c r="J14" s="57"/>
      <c r="K14" s="57"/>
      <c r="L14" s="57"/>
      <c r="M14" s="57"/>
    </row>
  </sheetData>
  <mergeCells count="33">
    <mergeCell ref="J3:J4"/>
    <mergeCell ref="K3:K4"/>
    <mergeCell ref="B3:B4"/>
    <mergeCell ref="C3:C4"/>
    <mergeCell ref="D3:D4"/>
    <mergeCell ref="E3:E4"/>
    <mergeCell ref="F3:F4"/>
    <mergeCell ref="A1:M1"/>
    <mergeCell ref="F2:G2"/>
    <mergeCell ref="H2:I2"/>
    <mergeCell ref="J2:K2"/>
    <mergeCell ref="L2:M2"/>
    <mergeCell ref="L3:L4"/>
    <mergeCell ref="F8:G8"/>
    <mergeCell ref="H8:I8"/>
    <mergeCell ref="J8:K8"/>
    <mergeCell ref="M9:M10"/>
    <mergeCell ref="G9:G10"/>
    <mergeCell ref="H9:H10"/>
    <mergeCell ref="I9:I10"/>
    <mergeCell ref="J9:J10"/>
    <mergeCell ref="K9:K10"/>
    <mergeCell ref="L9:L10"/>
    <mergeCell ref="L8:M8"/>
    <mergeCell ref="M3:M4"/>
    <mergeCell ref="G3:G4"/>
    <mergeCell ref="H3:H4"/>
    <mergeCell ref="I3:I4"/>
    <mergeCell ref="B9:B10"/>
    <mergeCell ref="C9:C10"/>
    <mergeCell ref="D9:D10"/>
    <mergeCell ref="E9:E10"/>
    <mergeCell ref="F9:F10"/>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74" orientation="landscape" r:id="rId1"/>
  <headerFooter differentOddEven="1" scaleWithDoc="0">
    <oddHeader>&amp;L&amp;"Times New Roman,標準"&amp;8 107&amp;"標楷體,標準"年犯罪狀況及其分析</oddHeader>
    <evenHeader>&amp;R&amp;"標楷體,標準"&amp;8第二篇　犯罪之處理</evenHead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H27"/>
  <sheetViews>
    <sheetView showGridLines="0" zoomScale="90" zoomScaleNormal="90" workbookViewId="0">
      <selection activeCell="J26" sqref="J26"/>
    </sheetView>
  </sheetViews>
  <sheetFormatPr defaultColWidth="9" defaultRowHeight="15.75"/>
  <cols>
    <col min="1" max="1" width="31.625" style="250" customWidth="1"/>
    <col min="2" max="3" width="19.5" style="250" customWidth="1"/>
    <col min="4" max="6" width="18.625" style="250" customWidth="1"/>
    <col min="7" max="16384" width="9" style="250"/>
  </cols>
  <sheetData>
    <row r="1" spans="1:8" ht="20.25">
      <c r="A1" s="1121" t="s">
        <v>1144</v>
      </c>
      <c r="B1" s="1121"/>
      <c r="C1" s="1121"/>
      <c r="D1" s="1121"/>
      <c r="E1" s="1121"/>
      <c r="F1" s="1121"/>
    </row>
    <row r="2" spans="1:8" ht="15.6" customHeight="1">
      <c r="A2" s="562"/>
      <c r="B2" s="562"/>
      <c r="C2" s="562"/>
      <c r="D2" s="562"/>
      <c r="E2" s="562"/>
      <c r="F2" s="563" t="s">
        <v>651</v>
      </c>
      <c r="G2" s="156"/>
    </row>
    <row r="3" spans="1:8" ht="30" customHeight="1">
      <c r="A3" s="1122"/>
      <c r="B3" s="1127" t="s">
        <v>647</v>
      </c>
      <c r="C3" s="1127"/>
      <c r="D3" s="1124" t="s">
        <v>648</v>
      </c>
      <c r="E3" s="1126" t="s">
        <v>652</v>
      </c>
      <c r="F3" s="1126" t="s">
        <v>653</v>
      </c>
    </row>
    <row r="4" spans="1:8" ht="30" customHeight="1">
      <c r="A4" s="1123"/>
      <c r="B4" s="540" t="s">
        <v>654</v>
      </c>
      <c r="C4" s="540" t="s">
        <v>646</v>
      </c>
      <c r="D4" s="1125"/>
      <c r="E4" s="1125"/>
      <c r="F4" s="1125"/>
    </row>
    <row r="5" spans="1:8" ht="20.45" customHeight="1">
      <c r="A5" s="564" t="s">
        <v>655</v>
      </c>
      <c r="B5" s="565">
        <f>SUM(D5:F5)</f>
        <v>20406</v>
      </c>
      <c r="C5" s="566">
        <f>SUM(C6:C26)</f>
        <v>100.00000000000003</v>
      </c>
      <c r="D5" s="565">
        <f>SUM(D6:D26)</f>
        <v>5247</v>
      </c>
      <c r="E5" s="565">
        <f>SUM(E6:E26)</f>
        <v>14090</v>
      </c>
      <c r="F5" s="565">
        <f>SUM(F6:F26)</f>
        <v>1069</v>
      </c>
    </row>
    <row r="6" spans="1:8" ht="20.45" customHeight="1">
      <c r="A6" s="564" t="s">
        <v>396</v>
      </c>
      <c r="B6" s="565">
        <f t="shared" ref="B6:B26" si="0">SUM(D6:F6)</f>
        <v>5724</v>
      </c>
      <c r="C6" s="566">
        <f t="shared" ref="C6:C26" si="1">B6/B$5*100</f>
        <v>28.050573360776244</v>
      </c>
      <c r="D6" s="565">
        <v>733</v>
      </c>
      <c r="E6" s="565">
        <v>4643</v>
      </c>
      <c r="F6" s="565">
        <v>348</v>
      </c>
      <c r="H6" s="264"/>
    </row>
    <row r="7" spans="1:8" ht="20.45" customHeight="1">
      <c r="A7" s="564" t="s">
        <v>342</v>
      </c>
      <c r="B7" s="565">
        <f t="shared" si="0"/>
        <v>5445</v>
      </c>
      <c r="C7" s="566">
        <f t="shared" si="1"/>
        <v>26.68332843281388</v>
      </c>
      <c r="D7" s="565">
        <v>2584</v>
      </c>
      <c r="E7" s="565">
        <v>2630</v>
      </c>
      <c r="F7" s="565">
        <v>231</v>
      </c>
    </row>
    <row r="8" spans="1:8" ht="20.45" customHeight="1">
      <c r="A8" s="567" t="s">
        <v>398</v>
      </c>
      <c r="B8" s="565">
        <f t="shared" si="0"/>
        <v>1803</v>
      </c>
      <c r="C8" s="566">
        <f t="shared" si="1"/>
        <v>8.8356365774772136</v>
      </c>
      <c r="D8" s="565">
        <v>271</v>
      </c>
      <c r="E8" s="565">
        <v>1448</v>
      </c>
      <c r="F8" s="565">
        <v>84</v>
      </c>
    </row>
    <row r="9" spans="1:8" ht="20.45" customHeight="1">
      <c r="A9" s="564" t="s">
        <v>329</v>
      </c>
      <c r="B9" s="565">
        <f t="shared" si="0"/>
        <v>1570</v>
      </c>
      <c r="C9" s="566">
        <f t="shared" si="1"/>
        <v>7.6938155444477117</v>
      </c>
      <c r="D9" s="565">
        <v>462</v>
      </c>
      <c r="E9" s="565">
        <v>991</v>
      </c>
      <c r="F9" s="565">
        <v>117</v>
      </c>
      <c r="H9" s="264"/>
    </row>
    <row r="10" spans="1:8" ht="20.45" customHeight="1">
      <c r="A10" s="564" t="s">
        <v>872</v>
      </c>
      <c r="B10" s="565">
        <f t="shared" si="0"/>
        <v>939</v>
      </c>
      <c r="C10" s="566">
        <f t="shared" si="1"/>
        <v>4.6015877683034407</v>
      </c>
      <c r="D10" s="565">
        <v>231</v>
      </c>
      <c r="E10" s="565">
        <v>658</v>
      </c>
      <c r="F10" s="565">
        <v>50</v>
      </c>
    </row>
    <row r="11" spans="1:8" ht="20.45" customHeight="1">
      <c r="A11" s="564" t="s">
        <v>873</v>
      </c>
      <c r="B11" s="565">
        <f t="shared" si="0"/>
        <v>879</v>
      </c>
      <c r="C11" s="566">
        <f t="shared" si="1"/>
        <v>4.3075566009997059</v>
      </c>
      <c r="D11" s="565">
        <v>225</v>
      </c>
      <c r="E11" s="565">
        <v>593</v>
      </c>
      <c r="F11" s="565">
        <v>61</v>
      </c>
    </row>
    <row r="12" spans="1:8" ht="20.45" customHeight="1">
      <c r="A12" s="564" t="s">
        <v>811</v>
      </c>
      <c r="B12" s="565">
        <f t="shared" si="0"/>
        <v>862</v>
      </c>
      <c r="C12" s="566">
        <f t="shared" si="1"/>
        <v>4.2242477702636476</v>
      </c>
      <c r="D12" s="565">
        <v>184</v>
      </c>
      <c r="E12" s="565">
        <v>648</v>
      </c>
      <c r="F12" s="565">
        <v>30</v>
      </c>
    </row>
    <row r="13" spans="1:8" ht="20.45" customHeight="1">
      <c r="A13" s="564" t="s">
        <v>340</v>
      </c>
      <c r="B13" s="565">
        <f t="shared" si="0"/>
        <v>698</v>
      </c>
      <c r="C13" s="566">
        <f t="shared" si="1"/>
        <v>3.4205625796334411</v>
      </c>
      <c r="D13" s="565">
        <v>229</v>
      </c>
      <c r="E13" s="565">
        <v>454</v>
      </c>
      <c r="F13" s="565">
        <v>15</v>
      </c>
    </row>
    <row r="14" spans="1:8" ht="20.45" customHeight="1">
      <c r="A14" s="564" t="s">
        <v>871</v>
      </c>
      <c r="B14" s="565">
        <f t="shared" si="0"/>
        <v>590</v>
      </c>
      <c r="C14" s="566">
        <f t="shared" si="1"/>
        <v>2.8913064784867193</v>
      </c>
      <c r="D14" s="565">
        <v>41</v>
      </c>
      <c r="E14" s="565">
        <v>505</v>
      </c>
      <c r="F14" s="565">
        <v>44</v>
      </c>
    </row>
    <row r="15" spans="1:8" s="297" customFormat="1" ht="20.45" customHeight="1">
      <c r="A15" s="564" t="s">
        <v>1067</v>
      </c>
      <c r="B15" s="565">
        <f t="shared" si="0"/>
        <v>242</v>
      </c>
      <c r="C15" s="566">
        <f t="shared" si="1"/>
        <v>1.1859257081250612</v>
      </c>
      <c r="D15" s="565">
        <v>1</v>
      </c>
      <c r="E15" s="565">
        <v>226</v>
      </c>
      <c r="F15" s="565">
        <v>15</v>
      </c>
    </row>
    <row r="16" spans="1:8" ht="20.45" customHeight="1">
      <c r="A16" s="564" t="s">
        <v>332</v>
      </c>
      <c r="B16" s="565">
        <f t="shared" si="0"/>
        <v>137</v>
      </c>
      <c r="C16" s="566">
        <f t="shared" si="1"/>
        <v>0.67137116534352637</v>
      </c>
      <c r="D16" s="565">
        <v>54</v>
      </c>
      <c r="E16" s="565">
        <v>73</v>
      </c>
      <c r="F16" s="565">
        <v>10</v>
      </c>
      <c r="H16" s="264"/>
    </row>
    <row r="17" spans="1:8" ht="20.45" customHeight="1">
      <c r="A17" s="564" t="s">
        <v>989</v>
      </c>
      <c r="B17" s="565">
        <f t="shared" si="0"/>
        <v>124</v>
      </c>
      <c r="C17" s="566">
        <f t="shared" si="1"/>
        <v>0.6076644124277174</v>
      </c>
      <c r="D17" s="565">
        <v>16</v>
      </c>
      <c r="E17" s="565">
        <v>107</v>
      </c>
      <c r="F17" s="565">
        <v>1</v>
      </c>
    </row>
    <row r="18" spans="1:8" ht="20.45" customHeight="1">
      <c r="A18" s="564" t="s">
        <v>395</v>
      </c>
      <c r="B18" s="565">
        <f t="shared" si="0"/>
        <v>115</v>
      </c>
      <c r="C18" s="566">
        <f t="shared" si="1"/>
        <v>0.56355973733215725</v>
      </c>
      <c r="D18" s="565">
        <v>18</v>
      </c>
      <c r="E18" s="565">
        <v>90</v>
      </c>
      <c r="F18" s="565">
        <v>7</v>
      </c>
    </row>
    <row r="19" spans="1:8" ht="20.45" customHeight="1">
      <c r="A19" s="567" t="s">
        <v>333</v>
      </c>
      <c r="B19" s="565">
        <f t="shared" si="0"/>
        <v>114</v>
      </c>
      <c r="C19" s="566">
        <f t="shared" si="1"/>
        <v>0.55865921787709494</v>
      </c>
      <c r="D19" s="565">
        <v>7</v>
      </c>
      <c r="E19" s="565">
        <v>105</v>
      </c>
      <c r="F19" s="565">
        <v>2</v>
      </c>
    </row>
    <row r="20" spans="1:8" ht="20.45" customHeight="1">
      <c r="A20" s="564" t="s">
        <v>1145</v>
      </c>
      <c r="B20" s="565">
        <f t="shared" si="0"/>
        <v>108</v>
      </c>
      <c r="C20" s="566">
        <f t="shared" si="1"/>
        <v>0.5292561011467215</v>
      </c>
      <c r="D20" s="565">
        <v>14</v>
      </c>
      <c r="E20" s="565">
        <v>90</v>
      </c>
      <c r="F20" s="565">
        <v>4</v>
      </c>
      <c r="H20" s="264"/>
    </row>
    <row r="21" spans="1:8" ht="20.45" customHeight="1">
      <c r="A21" s="564" t="s">
        <v>331</v>
      </c>
      <c r="B21" s="565">
        <f t="shared" si="0"/>
        <v>108</v>
      </c>
      <c r="C21" s="566">
        <f t="shared" si="1"/>
        <v>0.5292561011467215</v>
      </c>
      <c r="D21" s="565">
        <v>23</v>
      </c>
      <c r="E21" s="565">
        <v>79</v>
      </c>
      <c r="F21" s="565">
        <v>6</v>
      </c>
    </row>
    <row r="22" spans="1:8" ht="20.45" customHeight="1">
      <c r="A22" s="564" t="s">
        <v>1075</v>
      </c>
      <c r="B22" s="565">
        <f t="shared" si="0"/>
        <v>83</v>
      </c>
      <c r="C22" s="566">
        <f t="shared" si="1"/>
        <v>0.40674311477016561</v>
      </c>
      <c r="D22" s="565">
        <v>38</v>
      </c>
      <c r="E22" s="565">
        <v>43</v>
      </c>
      <c r="F22" s="565">
        <v>2</v>
      </c>
    </row>
    <row r="23" spans="1:8" ht="20.45" customHeight="1">
      <c r="A23" s="564" t="s">
        <v>777</v>
      </c>
      <c r="B23" s="565">
        <f t="shared" si="0"/>
        <v>74</v>
      </c>
      <c r="C23" s="566">
        <f t="shared" si="1"/>
        <v>0.36263843967460552</v>
      </c>
      <c r="D23" s="565">
        <v>4</v>
      </c>
      <c r="E23" s="565">
        <v>68</v>
      </c>
      <c r="F23" s="565">
        <v>2</v>
      </c>
    </row>
    <row r="24" spans="1:8" ht="20.45" customHeight="1">
      <c r="A24" s="564" t="s">
        <v>1068</v>
      </c>
      <c r="B24" s="565">
        <f t="shared" si="0"/>
        <v>45</v>
      </c>
      <c r="C24" s="566">
        <f t="shared" si="1"/>
        <v>0.22052337547780065</v>
      </c>
      <c r="D24" s="52" t="s">
        <v>127</v>
      </c>
      <c r="E24" s="565">
        <v>42</v>
      </c>
      <c r="F24" s="565">
        <v>3</v>
      </c>
    </row>
    <row r="25" spans="1:8" ht="20.45" customHeight="1">
      <c r="A25" s="564" t="s">
        <v>785</v>
      </c>
      <c r="B25" s="565">
        <f t="shared" si="0"/>
        <v>18</v>
      </c>
      <c r="C25" s="566">
        <f t="shared" si="1"/>
        <v>8.8209350191120264E-2</v>
      </c>
      <c r="D25" s="52" t="s">
        <v>127</v>
      </c>
      <c r="E25" s="565">
        <v>18</v>
      </c>
      <c r="F25" s="52" t="s">
        <v>127</v>
      </c>
    </row>
    <row r="26" spans="1:8" ht="20.45" customHeight="1">
      <c r="A26" s="568" t="s">
        <v>650</v>
      </c>
      <c r="B26" s="569">
        <f t="shared" si="0"/>
        <v>728</v>
      </c>
      <c r="C26" s="570">
        <f t="shared" si="1"/>
        <v>3.5675781632853081</v>
      </c>
      <c r="D26" s="569">
        <v>112</v>
      </c>
      <c r="E26" s="569">
        <v>579</v>
      </c>
      <c r="F26" s="569">
        <v>37</v>
      </c>
    </row>
    <row r="27" spans="1:8">
      <c r="A27" s="571" t="s">
        <v>649</v>
      </c>
      <c r="B27" s="58"/>
      <c r="C27" s="58"/>
      <c r="D27" s="58"/>
      <c r="E27" s="58"/>
      <c r="F27" s="58"/>
    </row>
  </sheetData>
  <mergeCells count="6">
    <mergeCell ref="A1:F1"/>
    <mergeCell ref="A3:A4"/>
    <mergeCell ref="D3:D4"/>
    <mergeCell ref="E3:E4"/>
    <mergeCell ref="F3:F4"/>
    <mergeCell ref="B3:C3"/>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70"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T7"/>
  <sheetViews>
    <sheetView showGridLines="0" zoomScale="90" zoomScaleNormal="90" workbookViewId="0">
      <selection activeCell="A23" sqref="A23"/>
    </sheetView>
  </sheetViews>
  <sheetFormatPr defaultColWidth="9" defaultRowHeight="15.75"/>
  <cols>
    <col min="1" max="1" width="25.625" style="250" customWidth="1"/>
    <col min="2" max="6" width="16.625" style="250" customWidth="1"/>
    <col min="7" max="7" width="9.5" style="250" bestFit="1" customWidth="1"/>
    <col min="8" max="9" width="9" style="250"/>
    <col min="10" max="20" width="0" style="250" hidden="1" customWidth="1"/>
    <col min="21" max="16384" width="9" style="250"/>
  </cols>
  <sheetData>
    <row r="1" spans="1:20" s="298" customFormat="1" ht="30.6" customHeight="1">
      <c r="A1" s="884" t="s">
        <v>321</v>
      </c>
      <c r="B1" s="884"/>
      <c r="C1" s="884"/>
      <c r="D1" s="884"/>
      <c r="E1" s="884"/>
      <c r="F1" s="884"/>
    </row>
    <row r="2" spans="1:20" ht="50.1" customHeight="1">
      <c r="A2" s="539"/>
      <c r="B2" s="33" t="s">
        <v>1059</v>
      </c>
      <c r="C2" s="798" t="s">
        <v>1</v>
      </c>
      <c r="D2" s="798" t="s">
        <v>2</v>
      </c>
      <c r="E2" s="798" t="s">
        <v>3</v>
      </c>
      <c r="F2" s="798" t="s">
        <v>1060</v>
      </c>
      <c r="K2" s="250" t="s">
        <v>1151</v>
      </c>
      <c r="L2" s="250" t="s">
        <v>235</v>
      </c>
      <c r="M2" s="250" t="s">
        <v>236</v>
      </c>
      <c r="N2" s="250" t="s">
        <v>237</v>
      </c>
      <c r="O2" s="250" t="s">
        <v>1091</v>
      </c>
      <c r="P2" s="250" t="s">
        <v>1150</v>
      </c>
      <c r="Q2" s="250" t="s">
        <v>1152</v>
      </c>
      <c r="R2" s="250" t="s">
        <v>1153</v>
      </c>
      <c r="S2" s="250" t="s">
        <v>1154</v>
      </c>
      <c r="T2" s="250" t="s">
        <v>1155</v>
      </c>
    </row>
    <row r="3" spans="1:20" ht="50.1" customHeight="1">
      <c r="A3" s="11" t="s">
        <v>254</v>
      </c>
      <c r="B3" s="299" t="str">
        <f>CONCATENATE(TEXT(K3,"#,##0")," ","(",TEXT(P3,"#,##0.00"),"%",")")</f>
        <v>7,203 (100.00%)</v>
      </c>
      <c r="C3" s="299" t="str">
        <f t="shared" ref="C3:F3" si="0">CONCATENATE(TEXT(L3,"#,##0")," ","(",TEXT(Q3,"#,##0.00"),"%",")")</f>
        <v>6,883 (100.00%)</v>
      </c>
      <c r="D3" s="299" t="str">
        <f t="shared" si="0"/>
        <v>7,137 (100.00%)</v>
      </c>
      <c r="E3" s="299" t="str">
        <f t="shared" si="0"/>
        <v>7,523 (100.00%)</v>
      </c>
      <c r="F3" s="299" t="str">
        <f t="shared" si="0"/>
        <v>6,821 (100.00%)</v>
      </c>
      <c r="J3" s="250" t="s">
        <v>1146</v>
      </c>
      <c r="K3" s="250">
        <v>7203</v>
      </c>
      <c r="L3" s="250">
        <v>6883</v>
      </c>
      <c r="M3" s="250">
        <v>7137</v>
      </c>
      <c r="N3" s="250">
        <v>7523</v>
      </c>
      <c r="O3" s="250">
        <v>6821</v>
      </c>
      <c r="P3" s="250">
        <f>SUM(P4:P6)</f>
        <v>100</v>
      </c>
      <c r="Q3" s="250">
        <f t="shared" ref="Q3:T3" si="1">SUM(Q4:Q6)</f>
        <v>100</v>
      </c>
      <c r="R3" s="250">
        <f t="shared" si="1"/>
        <v>100</v>
      </c>
      <c r="S3" s="250">
        <f t="shared" si="1"/>
        <v>99.999999999999986</v>
      </c>
      <c r="T3" s="250">
        <f t="shared" si="1"/>
        <v>100.00000000000001</v>
      </c>
    </row>
    <row r="4" spans="1:20" ht="50.1" customHeight="1">
      <c r="A4" s="11" t="s">
        <v>322</v>
      </c>
      <c r="B4" s="299" t="str">
        <f t="shared" ref="B4:B6" si="2">CONCATENATE(TEXT(K4,"#,##0")," ","(",TEXT(P4,"#,##0.00"),"%",")")</f>
        <v>6,390 (88.71%)</v>
      </c>
      <c r="C4" s="299" t="str">
        <f t="shared" ref="C4:C6" si="3">CONCATENATE(TEXT(L4,"#,##0")," ","(",TEXT(Q4,"#,##0.00"),"%",")")</f>
        <v>6,002 (87.20%)</v>
      </c>
      <c r="D4" s="299" t="str">
        <f t="shared" ref="D4:D6" si="4">CONCATENATE(TEXT(M4,"#,##0")," ","(",TEXT(R4,"#,##0.00"),"%",")")</f>
        <v>6,215 (87.08%)</v>
      </c>
      <c r="E4" s="299" t="str">
        <f t="shared" ref="E4:E6" si="5">CONCATENATE(TEXT(N4,"#,##0")," ","(",TEXT(S4,"#,##0.00"),"%",")")</f>
        <v>6,444 (85.66%)</v>
      </c>
      <c r="F4" s="299" t="str">
        <f t="shared" ref="F4:F6" si="6">CONCATENATE(TEXT(O4,"#,##0")," ","(",TEXT(T4,"#,##0.00"),"%",")")</f>
        <v>5,829 (85.46%)</v>
      </c>
      <c r="G4" s="300"/>
      <c r="J4" s="250" t="s">
        <v>1147</v>
      </c>
      <c r="K4" s="250">
        <v>6390</v>
      </c>
      <c r="L4" s="250">
        <v>6002</v>
      </c>
      <c r="M4" s="250">
        <v>6215</v>
      </c>
      <c r="N4" s="250">
        <v>6444</v>
      </c>
      <c r="O4" s="250">
        <v>5829</v>
      </c>
      <c r="P4" s="250">
        <f>IFERROR(K4/K$3*100,"-")</f>
        <v>88.71303623490212</v>
      </c>
      <c r="Q4" s="250">
        <f t="shared" ref="Q4:T4" si="7">IFERROR(L4/L$3*100,"-")</f>
        <v>87.200348685166347</v>
      </c>
      <c r="R4" s="250">
        <f t="shared" si="7"/>
        <v>87.081406753537905</v>
      </c>
      <c r="S4" s="250">
        <f t="shared" si="7"/>
        <v>85.657317559484241</v>
      </c>
      <c r="T4" s="250">
        <f t="shared" si="7"/>
        <v>85.45667790646533</v>
      </c>
    </row>
    <row r="5" spans="1:20" ht="50.1" customHeight="1">
      <c r="A5" s="11" t="s">
        <v>323</v>
      </c>
      <c r="B5" s="299" t="str">
        <f t="shared" si="2"/>
        <v>721 (10.01%)</v>
      </c>
      <c r="C5" s="299" t="str">
        <f t="shared" si="3"/>
        <v>802 (11.65%)</v>
      </c>
      <c r="D5" s="299" t="str">
        <f t="shared" si="4"/>
        <v>837 (11.73%)</v>
      </c>
      <c r="E5" s="299" t="str">
        <f t="shared" si="5"/>
        <v>966 (12.84%)</v>
      </c>
      <c r="F5" s="299" t="str">
        <f t="shared" si="6"/>
        <v>915 (13.41%)</v>
      </c>
      <c r="G5" s="300"/>
      <c r="J5" s="250" t="s">
        <v>1148</v>
      </c>
      <c r="K5" s="250">
        <v>721</v>
      </c>
      <c r="L5" s="250">
        <v>802</v>
      </c>
      <c r="M5" s="250">
        <v>837</v>
      </c>
      <c r="N5" s="250">
        <v>966</v>
      </c>
      <c r="O5" s="250">
        <v>915</v>
      </c>
      <c r="P5" s="250">
        <f>IFERROR(K5/K$3*100,"-")</f>
        <v>10.009718172983479</v>
      </c>
      <c r="Q5" s="250">
        <f t="shared" ref="Q5:Q6" si="8">IFERROR(L5/L$3*100,"-")</f>
        <v>11.651895975592039</v>
      </c>
      <c r="R5" s="250">
        <f t="shared" ref="R5:R6" si="9">IFERROR(M5/M$3*100,"-")</f>
        <v>11.727616645649434</v>
      </c>
      <c r="S5" s="250">
        <f t="shared" ref="S5:S6" si="10">IFERROR(N5/N$3*100,"-")</f>
        <v>12.840622092250431</v>
      </c>
      <c r="T5" s="250">
        <f t="shared" ref="T5:T6" si="11">IFERROR(O5/O$3*100,"-")</f>
        <v>13.414455358451841</v>
      </c>
    </row>
    <row r="6" spans="1:20" ht="50.1" customHeight="1">
      <c r="A6" s="12" t="s">
        <v>320</v>
      </c>
      <c r="B6" s="301" t="str">
        <f t="shared" si="2"/>
        <v>92 (1.28%)</v>
      </c>
      <c r="C6" s="301" t="str">
        <f t="shared" si="3"/>
        <v>79 (1.15%)</v>
      </c>
      <c r="D6" s="301" t="str">
        <f t="shared" si="4"/>
        <v>85 (1.19%)</v>
      </c>
      <c r="E6" s="301" t="str">
        <f t="shared" si="5"/>
        <v>113 (1.50%)</v>
      </c>
      <c r="F6" s="301" t="str">
        <f t="shared" si="6"/>
        <v>77 (1.13%)</v>
      </c>
      <c r="G6" s="300"/>
      <c r="J6" s="250" t="s">
        <v>1149</v>
      </c>
      <c r="K6" s="250">
        <v>92</v>
      </c>
      <c r="L6" s="250">
        <v>79</v>
      </c>
      <c r="M6" s="250">
        <v>85</v>
      </c>
      <c r="N6" s="250">
        <v>113</v>
      </c>
      <c r="O6" s="250">
        <v>77</v>
      </c>
      <c r="P6" s="250">
        <f>IFERROR(K6/K$3*100,"-")</f>
        <v>1.2772455921143966</v>
      </c>
      <c r="Q6" s="250">
        <f t="shared" si="8"/>
        <v>1.1477553392416098</v>
      </c>
      <c r="R6" s="250">
        <f t="shared" si="9"/>
        <v>1.1909766008126665</v>
      </c>
      <c r="S6" s="250">
        <f t="shared" si="10"/>
        <v>1.5020603482653196</v>
      </c>
      <c r="T6" s="250">
        <f t="shared" si="11"/>
        <v>1.1288667350828323</v>
      </c>
    </row>
    <row r="7" spans="1:20" s="256" customFormat="1" ht="14.25">
      <c r="A7" s="543" t="s">
        <v>639</v>
      </c>
      <c r="B7" s="15"/>
      <c r="C7" s="15"/>
      <c r="D7" s="15"/>
      <c r="E7" s="15"/>
      <c r="F7" s="15"/>
      <c r="G7" s="15"/>
    </row>
  </sheetData>
  <mergeCells count="1">
    <mergeCell ref="A1:F1"/>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87"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I25"/>
  <sheetViews>
    <sheetView showGridLines="0" zoomScale="85" zoomScaleNormal="85" workbookViewId="0">
      <selection activeCell="A23" sqref="A23"/>
    </sheetView>
  </sheetViews>
  <sheetFormatPr defaultColWidth="9" defaultRowHeight="15.75"/>
  <cols>
    <col min="1" max="1" width="6" style="3" customWidth="1"/>
    <col min="2" max="2" width="5" style="168" customWidth="1"/>
    <col min="3" max="9" width="13.625" style="3" customWidth="1"/>
    <col min="10" max="16384" width="9" style="3"/>
  </cols>
  <sheetData>
    <row r="1" spans="1:9" s="298" customFormat="1" ht="29.25" customHeight="1">
      <c r="A1" s="884" t="s">
        <v>324</v>
      </c>
      <c r="B1" s="884"/>
      <c r="C1" s="884"/>
      <c r="D1" s="884"/>
      <c r="E1" s="884"/>
      <c r="F1" s="884"/>
      <c r="G1" s="884"/>
      <c r="H1" s="884"/>
      <c r="I1" s="884"/>
    </row>
    <row r="2" spans="1:9" ht="27.95" customHeight="1">
      <c r="A2" s="896"/>
      <c r="B2" s="896"/>
      <c r="C2" s="559" t="s">
        <v>656</v>
      </c>
      <c r="D2" s="302" t="s">
        <v>1157</v>
      </c>
      <c r="E2" s="303" t="s">
        <v>1158</v>
      </c>
      <c r="F2" s="302" t="s">
        <v>1159</v>
      </c>
      <c r="G2" s="302" t="s">
        <v>1160</v>
      </c>
      <c r="H2" s="302" t="s">
        <v>1161</v>
      </c>
      <c r="I2" s="302" t="s">
        <v>1162</v>
      </c>
    </row>
    <row r="3" spans="1:9" s="18" customFormat="1" ht="18" customHeight="1">
      <c r="A3" s="1128" t="s">
        <v>1141</v>
      </c>
      <c r="B3" s="304" t="s">
        <v>325</v>
      </c>
      <c r="C3" s="6">
        <f t="shared" ref="C3:C20" si="0">SUM(D3:I3)</f>
        <v>5414</v>
      </c>
      <c r="D3" s="6">
        <v>4644</v>
      </c>
      <c r="E3" s="6">
        <v>255</v>
      </c>
      <c r="F3" s="6">
        <v>205</v>
      </c>
      <c r="G3" s="6">
        <v>186</v>
      </c>
      <c r="H3" s="6">
        <v>60</v>
      </c>
      <c r="I3" s="6">
        <v>64</v>
      </c>
    </row>
    <row r="4" spans="1:9" s="19" customFormat="1" ht="18" customHeight="1">
      <c r="A4" s="1128"/>
      <c r="B4" s="305" t="s">
        <v>5</v>
      </c>
      <c r="C4" s="7">
        <f t="shared" si="0"/>
        <v>100.00000000000001</v>
      </c>
      <c r="D4" s="7">
        <f>IFERROR(D3/$C3*100,"-")</f>
        <v>85.777613594384931</v>
      </c>
      <c r="E4" s="7">
        <f t="shared" ref="E4:I4" si="1">IFERROR(E3/$C3*100,"-")</f>
        <v>4.7100110823790171</v>
      </c>
      <c r="F4" s="7">
        <f t="shared" si="1"/>
        <v>3.7864794975988181</v>
      </c>
      <c r="G4" s="7">
        <f t="shared" si="1"/>
        <v>3.4355374953823423</v>
      </c>
      <c r="H4" s="7">
        <f t="shared" si="1"/>
        <v>1.1082379017362394</v>
      </c>
      <c r="I4" s="7">
        <f t="shared" si="1"/>
        <v>1.1821204285186553</v>
      </c>
    </row>
    <row r="5" spans="1:9" s="18" customFormat="1" ht="18" customHeight="1">
      <c r="A5" s="1128" t="s">
        <v>16</v>
      </c>
      <c r="B5" s="304" t="s">
        <v>264</v>
      </c>
      <c r="C5" s="6">
        <f t="shared" si="0"/>
        <v>5395</v>
      </c>
      <c r="D5" s="6">
        <v>4719</v>
      </c>
      <c r="E5" s="6">
        <v>188</v>
      </c>
      <c r="F5" s="6">
        <v>168</v>
      </c>
      <c r="G5" s="6">
        <v>196</v>
      </c>
      <c r="H5" s="6">
        <v>58</v>
      </c>
      <c r="I5" s="6">
        <v>66</v>
      </c>
    </row>
    <row r="6" spans="1:9" s="19" customFormat="1" ht="18" customHeight="1">
      <c r="A6" s="1128"/>
      <c r="B6" s="305" t="s">
        <v>5</v>
      </c>
      <c r="C6" s="7">
        <f t="shared" si="0"/>
        <v>100</v>
      </c>
      <c r="D6" s="7">
        <f>IFERROR(D5/$C5*100,"-")</f>
        <v>87.46987951807229</v>
      </c>
      <c r="E6" s="7">
        <f t="shared" ref="E6" si="2">IFERROR(E5/$C5*100,"-")</f>
        <v>3.4847080630213161</v>
      </c>
      <c r="F6" s="7">
        <f t="shared" ref="F6" si="3">IFERROR(F5/$C5*100,"-")</f>
        <v>3.1139944392956442</v>
      </c>
      <c r="G6" s="7">
        <f t="shared" ref="G6" si="4">IFERROR(G5/$C5*100,"-")</f>
        <v>3.6329935125115851</v>
      </c>
      <c r="H6" s="7">
        <f t="shared" ref="H6" si="5">IFERROR(H5/$C5*100,"-")</f>
        <v>1.0750695088044486</v>
      </c>
      <c r="I6" s="7">
        <f t="shared" ref="I6" si="6">IFERROR(I5/$C5*100,"-")</f>
        <v>1.2233549582947174</v>
      </c>
    </row>
    <row r="7" spans="1:9" s="18" customFormat="1" ht="18" customHeight="1">
      <c r="A7" s="1128" t="s">
        <v>17</v>
      </c>
      <c r="B7" s="304" t="s">
        <v>272</v>
      </c>
      <c r="C7" s="6">
        <f t="shared" si="0"/>
        <v>5829</v>
      </c>
      <c r="D7" s="6">
        <v>5191</v>
      </c>
      <c r="E7" s="6">
        <v>234</v>
      </c>
      <c r="F7" s="6">
        <v>120</v>
      </c>
      <c r="G7" s="6">
        <v>205</v>
      </c>
      <c r="H7" s="6">
        <v>28</v>
      </c>
      <c r="I7" s="6">
        <v>51</v>
      </c>
    </row>
    <row r="8" spans="1:9" s="19" customFormat="1" ht="18" customHeight="1">
      <c r="A8" s="1128"/>
      <c r="B8" s="305" t="s">
        <v>5</v>
      </c>
      <c r="C8" s="7">
        <f t="shared" si="0"/>
        <v>99.999999999999986</v>
      </c>
      <c r="D8" s="7">
        <f>IFERROR(D7/$C7*100,"-")</f>
        <v>89.054726368159209</v>
      </c>
      <c r="E8" s="7">
        <f t="shared" ref="E8" si="7">IFERROR(E7/$C7*100,"-")</f>
        <v>4.014410705095214</v>
      </c>
      <c r="F8" s="7">
        <f t="shared" ref="F8" si="8">IFERROR(F7/$C7*100,"-")</f>
        <v>2.058672156459084</v>
      </c>
      <c r="G8" s="7">
        <f t="shared" ref="G8" si="9">IFERROR(G7/$C7*100,"-")</f>
        <v>3.5168982672842688</v>
      </c>
      <c r="H8" s="7">
        <f t="shared" ref="H8" si="10">IFERROR(H7/$C7*100,"-")</f>
        <v>0.48035683650711958</v>
      </c>
      <c r="I8" s="7">
        <f t="shared" ref="I8" si="11">IFERROR(I7/$C7*100,"-")</f>
        <v>0.87493566649511056</v>
      </c>
    </row>
    <row r="9" spans="1:9" s="18" customFormat="1" ht="18" customHeight="1">
      <c r="A9" s="1128" t="s">
        <v>18</v>
      </c>
      <c r="B9" s="304" t="s">
        <v>325</v>
      </c>
      <c r="C9" s="6">
        <f t="shared" si="0"/>
        <v>6405</v>
      </c>
      <c r="D9" s="6">
        <v>5843</v>
      </c>
      <c r="E9" s="6">
        <v>219</v>
      </c>
      <c r="F9" s="6">
        <v>81</v>
      </c>
      <c r="G9" s="6">
        <v>198</v>
      </c>
      <c r="H9" s="6">
        <v>10</v>
      </c>
      <c r="I9" s="6">
        <v>54</v>
      </c>
    </row>
    <row r="10" spans="1:9" s="19" customFormat="1" ht="18" customHeight="1">
      <c r="A10" s="1128"/>
      <c r="B10" s="305" t="s">
        <v>5</v>
      </c>
      <c r="C10" s="7">
        <f t="shared" si="0"/>
        <v>99.999999999999986</v>
      </c>
      <c r="D10" s="7">
        <f>IFERROR(D9/$C9*100,"-")</f>
        <v>91.225604996096791</v>
      </c>
      <c r="E10" s="7">
        <f t="shared" ref="E10" si="12">IFERROR(E9/$C9*100,"-")</f>
        <v>3.4192037470725993</v>
      </c>
      <c r="F10" s="7">
        <f t="shared" ref="F10" si="13">IFERROR(F9/$C9*100,"-")</f>
        <v>1.2646370023419204</v>
      </c>
      <c r="G10" s="7">
        <f t="shared" ref="G10" si="14">IFERROR(G9/$C9*100,"-")</f>
        <v>3.0913348946135835</v>
      </c>
      <c r="H10" s="7">
        <f t="shared" ref="H10" si="15">IFERROR(H9/$C9*100,"-")</f>
        <v>0.156128024980484</v>
      </c>
      <c r="I10" s="7">
        <f t="shared" ref="I10" si="16">IFERROR(I9/$C9*100,"-")</f>
        <v>0.84309133489461363</v>
      </c>
    </row>
    <row r="11" spans="1:9" s="18" customFormat="1" ht="18" customHeight="1">
      <c r="A11" s="1128" t="s">
        <v>19</v>
      </c>
      <c r="B11" s="304" t="s">
        <v>326</v>
      </c>
      <c r="C11" s="6">
        <f t="shared" si="0"/>
        <v>5872</v>
      </c>
      <c r="D11" s="6">
        <v>5321</v>
      </c>
      <c r="E11" s="6">
        <v>244</v>
      </c>
      <c r="F11" s="6">
        <v>54</v>
      </c>
      <c r="G11" s="6">
        <v>213</v>
      </c>
      <c r="H11" s="6">
        <v>16</v>
      </c>
      <c r="I11" s="6">
        <v>24</v>
      </c>
    </row>
    <row r="12" spans="1:9" s="19" customFormat="1" ht="18" customHeight="1">
      <c r="A12" s="1128"/>
      <c r="B12" s="305" t="s">
        <v>5</v>
      </c>
      <c r="C12" s="7">
        <f t="shared" si="0"/>
        <v>100</v>
      </c>
      <c r="D12" s="7">
        <f>IFERROR(D11/$C11*100,"-")</f>
        <v>90.616485013623986</v>
      </c>
      <c r="E12" s="7">
        <f t="shared" ref="E12" si="17">IFERROR(E11/$C11*100,"-")</f>
        <v>4.1553133514986378</v>
      </c>
      <c r="F12" s="7">
        <f t="shared" ref="F12" si="18">IFERROR(F11/$C11*100,"-")</f>
        <v>0.91961852861035431</v>
      </c>
      <c r="G12" s="7">
        <f t="shared" ref="G12" si="19">IFERROR(G11/$C11*100,"-")</f>
        <v>3.6273841961852864</v>
      </c>
      <c r="H12" s="7">
        <f t="shared" ref="H12" si="20">IFERROR(H11/$C11*100,"-")</f>
        <v>0.27247956403269752</v>
      </c>
      <c r="I12" s="7">
        <f t="shared" ref="I12" si="21">IFERROR(I11/$C11*100,"-")</f>
        <v>0.40871934604904631</v>
      </c>
    </row>
    <row r="13" spans="1:9" s="18" customFormat="1" ht="18" customHeight="1">
      <c r="A13" s="1128" t="s">
        <v>0</v>
      </c>
      <c r="B13" s="304" t="s">
        <v>325</v>
      </c>
      <c r="C13" s="6">
        <f t="shared" si="0"/>
        <v>5964</v>
      </c>
      <c r="D13" s="6">
        <v>5332</v>
      </c>
      <c r="E13" s="6">
        <v>315</v>
      </c>
      <c r="F13" s="6">
        <v>46</v>
      </c>
      <c r="G13" s="6">
        <v>217</v>
      </c>
      <c r="H13" s="6">
        <v>17</v>
      </c>
      <c r="I13" s="6">
        <v>37</v>
      </c>
    </row>
    <row r="14" spans="1:9" s="19" customFormat="1" ht="18" customHeight="1">
      <c r="A14" s="1128"/>
      <c r="B14" s="305" t="s">
        <v>5</v>
      </c>
      <c r="C14" s="7">
        <f t="shared" si="0"/>
        <v>99.999999999999986</v>
      </c>
      <c r="D14" s="7">
        <f>IFERROR(D13/$C13*100,"-")</f>
        <v>89.403085177733061</v>
      </c>
      <c r="E14" s="7">
        <f t="shared" ref="E14" si="22">IFERROR(E13/$C13*100,"-")</f>
        <v>5.28169014084507</v>
      </c>
      <c r="F14" s="7">
        <f t="shared" ref="F14" si="23">IFERROR(F13/$C13*100,"-")</f>
        <v>0.77129443326626423</v>
      </c>
      <c r="G14" s="7">
        <f t="shared" ref="G14" si="24">IFERROR(G13/$C13*100,"-")</f>
        <v>3.6384976525821595</v>
      </c>
      <c r="H14" s="7">
        <f t="shared" ref="H14" si="25">IFERROR(H13/$C13*100,"-")</f>
        <v>0.28504359490274983</v>
      </c>
      <c r="I14" s="7">
        <f t="shared" ref="I14" si="26">IFERROR(I13/$C13*100,"-")</f>
        <v>0.6203890006706908</v>
      </c>
    </row>
    <row r="15" spans="1:9" s="18" customFormat="1" ht="18" customHeight="1">
      <c r="A15" s="1128" t="s">
        <v>1</v>
      </c>
      <c r="B15" s="304" t="s">
        <v>267</v>
      </c>
      <c r="C15" s="6">
        <f t="shared" si="0"/>
        <v>5808</v>
      </c>
      <c r="D15" s="6">
        <v>5161</v>
      </c>
      <c r="E15" s="6">
        <v>302</v>
      </c>
      <c r="F15" s="6">
        <v>86</v>
      </c>
      <c r="G15" s="6">
        <v>188</v>
      </c>
      <c r="H15" s="6">
        <v>14</v>
      </c>
      <c r="I15" s="6">
        <v>57</v>
      </c>
    </row>
    <row r="16" spans="1:9" s="19" customFormat="1" ht="18" customHeight="1">
      <c r="A16" s="1128"/>
      <c r="B16" s="305" t="s">
        <v>5</v>
      </c>
      <c r="C16" s="7">
        <f t="shared" si="0"/>
        <v>100</v>
      </c>
      <c r="D16" s="7">
        <f>IFERROR(D15/$C15*100,"-")</f>
        <v>88.860192837465561</v>
      </c>
      <c r="E16" s="7">
        <f t="shared" ref="E16" si="27">IFERROR(E15/$C15*100,"-")</f>
        <v>5.1997245179063363</v>
      </c>
      <c r="F16" s="7">
        <f t="shared" ref="F16" si="28">IFERROR(F15/$C15*100,"-")</f>
        <v>1.4807162534435263</v>
      </c>
      <c r="G16" s="7">
        <f t="shared" ref="G16" si="29">IFERROR(G15/$C15*100,"-")</f>
        <v>3.2369146005509641</v>
      </c>
      <c r="H16" s="7">
        <f t="shared" ref="H16" si="30">IFERROR(H15/$C15*100,"-")</f>
        <v>0.24104683195592286</v>
      </c>
      <c r="I16" s="7">
        <f t="shared" ref="I16" si="31">IFERROR(I15/$C15*100,"-")</f>
        <v>0.98140495867768596</v>
      </c>
    </row>
    <row r="17" spans="1:9" s="18" customFormat="1" ht="18" customHeight="1">
      <c r="A17" s="1128" t="s">
        <v>2</v>
      </c>
      <c r="B17" s="304" t="s">
        <v>325</v>
      </c>
      <c r="C17" s="6">
        <f t="shared" si="0"/>
        <v>6262</v>
      </c>
      <c r="D17" s="6">
        <v>5583</v>
      </c>
      <c r="E17" s="6">
        <v>353</v>
      </c>
      <c r="F17" s="6">
        <v>89</v>
      </c>
      <c r="G17" s="6">
        <v>195</v>
      </c>
      <c r="H17" s="6">
        <v>3</v>
      </c>
      <c r="I17" s="6">
        <v>39</v>
      </c>
    </row>
    <row r="18" spans="1:9" s="19" customFormat="1" ht="18" customHeight="1">
      <c r="A18" s="1128"/>
      <c r="B18" s="305" t="s">
        <v>5</v>
      </c>
      <c r="C18" s="7">
        <f t="shared" si="0"/>
        <v>100</v>
      </c>
      <c r="D18" s="7">
        <f>IFERROR(D17/$C17*100,"-")</f>
        <v>89.156818907697215</v>
      </c>
      <c r="E18" s="7">
        <f t="shared" ref="E18" si="32">IFERROR(E17/$C17*100,"-")</f>
        <v>5.6371766208878951</v>
      </c>
      <c r="F18" s="7">
        <f t="shared" ref="F18" si="33">IFERROR(F17/$C17*100,"-")</f>
        <v>1.4212711593740019</v>
      </c>
      <c r="G18" s="7">
        <f t="shared" ref="G18" si="34">IFERROR(G17/$C17*100,"-")</f>
        <v>3.1140210795273076</v>
      </c>
      <c r="H18" s="7">
        <f t="shared" ref="H18" si="35">IFERROR(H17/$C17*100,"-")</f>
        <v>4.7908016608112419E-2</v>
      </c>
      <c r="I18" s="7">
        <f t="shared" ref="I18" si="36">IFERROR(I17/$C17*100,"-")</f>
        <v>0.62280421590546153</v>
      </c>
    </row>
    <row r="19" spans="1:9" s="18" customFormat="1" ht="18" customHeight="1">
      <c r="A19" s="1128" t="s">
        <v>3</v>
      </c>
      <c r="B19" s="304" t="s">
        <v>327</v>
      </c>
      <c r="C19" s="6">
        <f t="shared" si="0"/>
        <v>6918</v>
      </c>
      <c r="D19" s="6">
        <v>6155</v>
      </c>
      <c r="E19" s="6">
        <v>375</v>
      </c>
      <c r="F19" s="6">
        <v>152</v>
      </c>
      <c r="G19" s="6">
        <v>204</v>
      </c>
      <c r="H19" s="6">
        <v>8</v>
      </c>
      <c r="I19" s="6">
        <v>24</v>
      </c>
    </row>
    <row r="20" spans="1:9" s="19" customFormat="1" ht="18" customHeight="1">
      <c r="A20" s="1128"/>
      <c r="B20" s="305" t="s">
        <v>5</v>
      </c>
      <c r="C20" s="7">
        <f t="shared" si="0"/>
        <v>100</v>
      </c>
      <c r="D20" s="7">
        <f>IFERROR(D19/$C19*100,"-")</f>
        <v>88.970800809482512</v>
      </c>
      <c r="E20" s="7">
        <f t="shared" ref="E20" si="37">IFERROR(E19/$C19*100,"-")</f>
        <v>5.4206418039895929</v>
      </c>
      <c r="F20" s="7">
        <f t="shared" ref="F20" si="38">IFERROR(F19/$C19*100,"-")</f>
        <v>2.1971668112171145</v>
      </c>
      <c r="G20" s="7">
        <f t="shared" ref="G20" si="39">IFERROR(G19/$C19*100,"-")</f>
        <v>2.9488291413703385</v>
      </c>
      <c r="H20" s="7">
        <f t="shared" ref="H20" si="40">IFERROR(H19/$C19*100,"-")</f>
        <v>0.11564035848511131</v>
      </c>
      <c r="I20" s="7">
        <f t="shared" ref="I20" si="41">IFERROR(I19/$C19*100,"-")</f>
        <v>0.3469210754553339</v>
      </c>
    </row>
    <row r="21" spans="1:9" s="18" customFormat="1" ht="18" customHeight="1">
      <c r="A21" s="1128" t="s">
        <v>1060</v>
      </c>
      <c r="B21" s="304" t="s">
        <v>264</v>
      </c>
      <c r="C21" s="6">
        <f>SUM(D21:I21)</f>
        <v>6190</v>
      </c>
      <c r="D21" s="6">
        <v>5482</v>
      </c>
      <c r="E21" s="6">
        <v>332</v>
      </c>
      <c r="F21" s="6">
        <v>201</v>
      </c>
      <c r="G21" s="6">
        <v>145</v>
      </c>
      <c r="H21" s="6">
        <v>16</v>
      </c>
      <c r="I21" s="6">
        <v>14</v>
      </c>
    </row>
    <row r="22" spans="1:9" s="19" customFormat="1" ht="18" customHeight="1">
      <c r="A22" s="1129"/>
      <c r="B22" s="306" t="s">
        <v>5</v>
      </c>
      <c r="C22" s="14">
        <f>SUM(D22:I22)</f>
        <v>99.999999999999986</v>
      </c>
      <c r="D22" s="14">
        <f>IFERROR(D21/$C21*100,"-")</f>
        <v>88.562197092084006</v>
      </c>
      <c r="E22" s="14">
        <f t="shared" ref="E22" si="42">IFERROR(E21/$C21*100,"-")</f>
        <v>5.3634894991922453</v>
      </c>
      <c r="F22" s="14">
        <f t="shared" ref="F22" si="43">IFERROR(F21/$C21*100,"-")</f>
        <v>3.247172859450727</v>
      </c>
      <c r="G22" s="14">
        <f t="shared" ref="G22" si="44">IFERROR(G21/$C21*100,"-")</f>
        <v>2.34248788368336</v>
      </c>
      <c r="H22" s="14">
        <f t="shared" ref="H22" si="45">IFERROR(H21/$C21*100,"-")</f>
        <v>0.25848142164781907</v>
      </c>
      <c r="I22" s="14">
        <f t="shared" ref="I22" si="46">IFERROR(I21/$C21*100,"-")</f>
        <v>0.22617124394184168</v>
      </c>
    </row>
    <row r="23" spans="1:9" s="15" customFormat="1" ht="14.25">
      <c r="A23" s="541" t="s">
        <v>639</v>
      </c>
      <c r="B23" s="224"/>
    </row>
    <row r="24" spans="1:9" s="15" customFormat="1" ht="29.25" customHeight="1">
      <c r="A24" s="1130" t="s">
        <v>1156</v>
      </c>
      <c r="B24" s="1130"/>
      <c r="C24" s="1130"/>
      <c r="D24" s="1130"/>
      <c r="E24" s="1130"/>
      <c r="F24" s="1130"/>
      <c r="G24" s="1130"/>
      <c r="H24" s="1130"/>
      <c r="I24" s="1130"/>
    </row>
    <row r="25" spans="1:9">
      <c r="A25" s="226"/>
      <c r="B25" s="220"/>
    </row>
  </sheetData>
  <mergeCells count="13">
    <mergeCell ref="A21:A22"/>
    <mergeCell ref="A24:I24"/>
    <mergeCell ref="A9:A10"/>
    <mergeCell ref="A1:I1"/>
    <mergeCell ref="A2:B2"/>
    <mergeCell ref="A3:A4"/>
    <mergeCell ref="A5:A6"/>
    <mergeCell ref="A7:A8"/>
    <mergeCell ref="A11:A12"/>
    <mergeCell ref="A13:A14"/>
    <mergeCell ref="A15:A16"/>
    <mergeCell ref="A17:A18"/>
    <mergeCell ref="A19:A20"/>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74" orientation="landscape" r:id="rId1"/>
  <headerFooter differentOddEven="1" scaleWithDoc="0">
    <oddHeader>&amp;L&amp;"Times New Roman,標準"&amp;8 107&amp;"標楷體,標準"年犯罪狀況及其分析</oddHeader>
    <evenHeader>&amp;R&amp;"標楷體,標準"&amp;8第二篇　犯罪之處理</evenHead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V38"/>
  <sheetViews>
    <sheetView showGridLines="0" zoomScale="85" zoomScaleNormal="85" workbookViewId="0">
      <selection activeCell="G8" sqref="G8"/>
    </sheetView>
  </sheetViews>
  <sheetFormatPr defaultColWidth="13" defaultRowHeight="15.75"/>
  <cols>
    <col min="1" max="1" width="22.125" style="3" bestFit="1" customWidth="1"/>
    <col min="2" max="9" width="11.625" style="3" customWidth="1"/>
    <col min="10" max="79" width="13" style="3" customWidth="1"/>
    <col min="80" max="16384" width="13" style="3"/>
  </cols>
  <sheetData>
    <row r="1" spans="1:22" s="1" customFormat="1" ht="20.25">
      <c r="A1" s="996" t="s">
        <v>839</v>
      </c>
      <c r="B1" s="996"/>
      <c r="C1" s="996"/>
      <c r="D1" s="996"/>
      <c r="E1" s="996"/>
      <c r="F1" s="996"/>
      <c r="G1" s="996"/>
      <c r="H1" s="996"/>
      <c r="I1" s="996"/>
      <c r="J1" s="996"/>
      <c r="K1" s="996"/>
      <c r="L1" s="996"/>
      <c r="M1" s="996"/>
      <c r="N1" s="307"/>
      <c r="O1" s="307"/>
      <c r="P1" s="307"/>
      <c r="Q1" s="307"/>
      <c r="R1" s="307"/>
      <c r="S1" s="307"/>
      <c r="T1" s="307"/>
      <c r="U1" s="307"/>
      <c r="V1" s="307"/>
    </row>
    <row r="2" spans="1:22" s="1" customFormat="1" ht="17.25" customHeight="1">
      <c r="A2" s="642"/>
      <c r="B2" s="642"/>
      <c r="C2" s="642"/>
      <c r="D2" s="642"/>
      <c r="E2" s="642"/>
      <c r="F2" s="642"/>
      <c r="G2" s="642"/>
      <c r="H2" s="642"/>
      <c r="I2" s="642"/>
      <c r="J2" s="642"/>
      <c r="K2" s="642"/>
      <c r="L2" s="1133" t="s">
        <v>833</v>
      </c>
      <c r="M2" s="1133"/>
      <c r="N2" s="307"/>
      <c r="O2" s="307"/>
      <c r="P2" s="307"/>
      <c r="Q2" s="307"/>
      <c r="R2" s="307"/>
      <c r="S2" s="307"/>
      <c r="T2" s="307"/>
      <c r="U2" s="307"/>
      <c r="V2" s="307"/>
    </row>
    <row r="3" spans="1:22" ht="16.5">
      <c r="A3" s="643"/>
      <c r="B3" s="1131" t="s">
        <v>1140</v>
      </c>
      <c r="C3" s="1131" t="s">
        <v>16</v>
      </c>
      <c r="D3" s="1131" t="s">
        <v>17</v>
      </c>
      <c r="E3" s="1131" t="s">
        <v>18</v>
      </c>
      <c r="F3" s="1131" t="s">
        <v>19</v>
      </c>
      <c r="G3" s="1131" t="s">
        <v>0</v>
      </c>
      <c r="H3" s="1131" t="s">
        <v>1</v>
      </c>
      <c r="I3" s="1131" t="s">
        <v>2</v>
      </c>
      <c r="J3" s="1131" t="s">
        <v>3</v>
      </c>
      <c r="K3" s="1131" t="s">
        <v>1163</v>
      </c>
      <c r="L3" s="1131"/>
      <c r="M3" s="1131"/>
    </row>
    <row r="4" spans="1:22" ht="16.5">
      <c r="A4" s="644"/>
      <c r="B4" s="1132"/>
      <c r="C4" s="1132"/>
      <c r="D4" s="1132"/>
      <c r="E4" s="1132"/>
      <c r="F4" s="1132"/>
      <c r="G4" s="1132"/>
      <c r="H4" s="1132"/>
      <c r="I4" s="1132"/>
      <c r="J4" s="1132"/>
      <c r="K4" s="308" t="s">
        <v>834</v>
      </c>
      <c r="L4" s="309" t="s">
        <v>835</v>
      </c>
      <c r="M4" s="309" t="s">
        <v>836</v>
      </c>
    </row>
    <row r="5" spans="1:22" s="185" customFormat="1" ht="20.100000000000001" customHeight="1">
      <c r="A5" s="564" t="s">
        <v>840</v>
      </c>
      <c r="B5" s="310">
        <v>146065.1716</v>
      </c>
      <c r="C5" s="310">
        <v>86182.4427</v>
      </c>
      <c r="D5" s="310">
        <v>248380.66899999999</v>
      </c>
      <c r="E5" s="310">
        <v>48409.129800000002</v>
      </c>
      <c r="F5" s="310">
        <v>175424.97039999999</v>
      </c>
      <c r="G5" s="310">
        <v>856920.63320000004</v>
      </c>
      <c r="H5" s="310">
        <v>1116295.7150999999</v>
      </c>
      <c r="I5" s="310">
        <v>1642186.3944000001</v>
      </c>
      <c r="J5" s="310">
        <v>2162826.0639999998</v>
      </c>
      <c r="K5" s="310">
        <v>5247847.7258000001</v>
      </c>
      <c r="L5" s="310">
        <v>5101129.7253</v>
      </c>
      <c r="M5" s="310">
        <v>146718.00049999999</v>
      </c>
    </row>
    <row r="6" spans="1:22" s="185" customFormat="1" ht="20.100000000000001" customHeight="1">
      <c r="A6" s="564" t="s">
        <v>843</v>
      </c>
      <c r="B6" s="310">
        <v>2681.0513000000001</v>
      </c>
      <c r="C6" s="310">
        <v>2078.7242000000001</v>
      </c>
      <c r="D6" s="310">
        <v>1362.8393000000001</v>
      </c>
      <c r="E6" s="310">
        <v>3290.3818999999999</v>
      </c>
      <c r="F6" s="310">
        <v>1595.7430999999999</v>
      </c>
      <c r="G6" s="310">
        <v>64824.917600000001</v>
      </c>
      <c r="H6" s="310">
        <v>339341.86859999999</v>
      </c>
      <c r="I6" s="310">
        <v>432733.18209999998</v>
      </c>
      <c r="J6" s="310">
        <v>212094.5288</v>
      </c>
      <c r="K6" s="310">
        <v>3052596.0276000001</v>
      </c>
      <c r="L6" s="310">
        <v>2976467.4485999998</v>
      </c>
      <c r="M6" s="310">
        <v>76128.578999999998</v>
      </c>
    </row>
    <row r="7" spans="1:22" s="185" customFormat="1" ht="20.100000000000001" customHeight="1">
      <c r="A7" s="564" t="s">
        <v>844</v>
      </c>
      <c r="B7" s="310">
        <v>86609.216400000005</v>
      </c>
      <c r="C7" s="310">
        <v>3433.4333999999999</v>
      </c>
      <c r="D7" s="310">
        <v>50728.887699999999</v>
      </c>
      <c r="E7" s="310">
        <v>7745.2936</v>
      </c>
      <c r="F7" s="310">
        <v>14143.4899</v>
      </c>
      <c r="G7" s="310">
        <v>175013.6943</v>
      </c>
      <c r="H7" s="310">
        <v>27897.673500000001</v>
      </c>
      <c r="I7" s="310">
        <v>404991.20610000001</v>
      </c>
      <c r="J7" s="310">
        <v>106737.2721</v>
      </c>
      <c r="K7" s="310">
        <v>383890.2795</v>
      </c>
      <c r="L7" s="310">
        <v>375953.95199999999</v>
      </c>
      <c r="M7" s="310">
        <v>7936.3275000000003</v>
      </c>
    </row>
    <row r="8" spans="1:22" s="185" customFormat="1" ht="20.100000000000001" customHeight="1">
      <c r="A8" s="564" t="s">
        <v>842</v>
      </c>
      <c r="B8" s="310">
        <v>3321.8993</v>
      </c>
      <c r="C8" s="310">
        <v>791.82830000000001</v>
      </c>
      <c r="D8" s="310">
        <v>867.96870000000001</v>
      </c>
      <c r="E8" s="310">
        <v>249.73859999999999</v>
      </c>
      <c r="F8" s="310">
        <v>85476.494000000006</v>
      </c>
      <c r="G8" s="310">
        <v>220968.5196</v>
      </c>
      <c r="H8" s="310">
        <v>304807.71769999998</v>
      </c>
      <c r="I8" s="310">
        <v>266927.5246</v>
      </c>
      <c r="J8" s="310">
        <v>408521.0073</v>
      </c>
      <c r="K8" s="310">
        <v>332584.26309999998</v>
      </c>
      <c r="L8" s="310">
        <v>295546.97899999999</v>
      </c>
      <c r="M8" s="310">
        <v>37037.284099999997</v>
      </c>
    </row>
    <row r="9" spans="1:22" s="185" customFormat="1" ht="20.100000000000001" customHeight="1">
      <c r="A9" s="564" t="s">
        <v>846</v>
      </c>
      <c r="B9" s="310">
        <v>0.25800000000000001</v>
      </c>
      <c r="C9" s="310">
        <v>140</v>
      </c>
      <c r="D9" s="310">
        <v>14.58</v>
      </c>
      <c r="E9" s="310" t="s">
        <v>127</v>
      </c>
      <c r="F9" s="310">
        <v>12803.444</v>
      </c>
      <c r="G9" s="310">
        <v>61448.078200000004</v>
      </c>
      <c r="H9" s="310">
        <v>69427.295899999997</v>
      </c>
      <c r="I9" s="310">
        <v>72741.551099999997</v>
      </c>
      <c r="J9" s="310">
        <v>71489.889800000004</v>
      </c>
      <c r="K9" s="310">
        <v>125801.4446</v>
      </c>
      <c r="L9" s="310">
        <v>122946.0616</v>
      </c>
      <c r="M9" s="310">
        <v>2855.3829999999998</v>
      </c>
    </row>
    <row r="10" spans="1:22" s="185" customFormat="1" ht="20.100000000000001" customHeight="1">
      <c r="A10" s="564" t="s">
        <v>845</v>
      </c>
      <c r="B10" s="310">
        <v>20.373999999999999</v>
      </c>
      <c r="C10" s="310">
        <v>27.648499999999999</v>
      </c>
      <c r="D10" s="310">
        <v>185.43870000000001</v>
      </c>
      <c r="E10" s="310">
        <v>2.4900000000000002</v>
      </c>
      <c r="F10" s="310">
        <v>3808.6959999999999</v>
      </c>
      <c r="G10" s="310">
        <v>46860.300199999998</v>
      </c>
      <c r="H10" s="310">
        <v>149857.55319999999</v>
      </c>
      <c r="I10" s="310">
        <v>82085.948399999994</v>
      </c>
      <c r="J10" s="310">
        <v>93263.728099999993</v>
      </c>
      <c r="K10" s="310">
        <v>116818.5606</v>
      </c>
      <c r="L10" s="310">
        <v>116296.72470000001</v>
      </c>
      <c r="M10" s="310">
        <v>521.83590000000004</v>
      </c>
    </row>
    <row r="11" spans="1:22" s="185" customFormat="1" ht="20.100000000000001" customHeight="1">
      <c r="A11" s="564" t="s">
        <v>849</v>
      </c>
      <c r="B11" s="310">
        <v>4310.3154000000004</v>
      </c>
      <c r="C11" s="310">
        <v>4061.4810000000002</v>
      </c>
      <c r="D11" s="310">
        <v>6989.8534</v>
      </c>
      <c r="E11" s="310">
        <v>5140.5688</v>
      </c>
      <c r="F11" s="310">
        <v>12649.921899999999</v>
      </c>
      <c r="G11" s="310">
        <v>37757.2696</v>
      </c>
      <c r="H11" s="310">
        <v>34168.8675</v>
      </c>
      <c r="I11" s="310">
        <v>28664.060799999999</v>
      </c>
      <c r="J11" s="310">
        <v>36289.896800000002</v>
      </c>
      <c r="K11" s="310">
        <v>82426.928700000004</v>
      </c>
      <c r="L11" s="310">
        <v>82093.568599999999</v>
      </c>
      <c r="M11" s="310">
        <v>333.36009999999999</v>
      </c>
    </row>
    <row r="12" spans="1:22" s="185" customFormat="1" ht="20.100000000000001" customHeight="1">
      <c r="A12" s="564" t="s">
        <v>848</v>
      </c>
      <c r="B12" s="310">
        <v>394.99</v>
      </c>
      <c r="C12" s="310">
        <v>459.89100000000002</v>
      </c>
      <c r="D12" s="310">
        <v>266.0523</v>
      </c>
      <c r="E12" s="310">
        <v>71.260000000000005</v>
      </c>
      <c r="F12" s="310">
        <v>1642.3452</v>
      </c>
      <c r="G12" s="310">
        <v>22123.3822</v>
      </c>
      <c r="H12" s="310">
        <v>31326.7215</v>
      </c>
      <c r="I12" s="310">
        <v>93467.642699999997</v>
      </c>
      <c r="J12" s="310">
        <v>43793.019699999997</v>
      </c>
      <c r="K12" s="310">
        <v>81826.657600000006</v>
      </c>
      <c r="L12" s="310">
        <v>81368.293900000004</v>
      </c>
      <c r="M12" s="310">
        <v>458.36369999999999</v>
      </c>
    </row>
    <row r="13" spans="1:22" s="185" customFormat="1" ht="20.100000000000001" customHeight="1">
      <c r="A13" s="564" t="s">
        <v>856</v>
      </c>
      <c r="B13" s="310" t="s">
        <v>127</v>
      </c>
      <c r="C13" s="310" t="s">
        <v>127</v>
      </c>
      <c r="D13" s="310" t="s">
        <v>127</v>
      </c>
      <c r="E13" s="310">
        <v>72.97</v>
      </c>
      <c r="F13" s="310">
        <v>761.96259999999995</v>
      </c>
      <c r="G13" s="310">
        <v>9730.4686000000002</v>
      </c>
      <c r="H13" s="310">
        <v>10874.0162</v>
      </c>
      <c r="I13" s="310">
        <v>15052.548000000001</v>
      </c>
      <c r="J13" s="310">
        <v>5852.6815999999999</v>
      </c>
      <c r="K13" s="310">
        <v>25229.0635</v>
      </c>
      <c r="L13" s="310">
        <v>22912.0072</v>
      </c>
      <c r="M13" s="310">
        <v>2317.0563000000002</v>
      </c>
    </row>
    <row r="14" spans="1:22" s="185" customFormat="1" ht="20.100000000000001" customHeight="1">
      <c r="A14" s="564" t="s">
        <v>847</v>
      </c>
      <c r="B14" s="310">
        <v>2.6</v>
      </c>
      <c r="C14" s="310" t="s">
        <v>127</v>
      </c>
      <c r="D14" s="310">
        <v>0.05</v>
      </c>
      <c r="E14" s="310">
        <v>87.74</v>
      </c>
      <c r="F14" s="310">
        <v>873.76149999999996</v>
      </c>
      <c r="G14" s="310">
        <v>30502.325099999998</v>
      </c>
      <c r="H14" s="310">
        <v>14981.0304</v>
      </c>
      <c r="I14" s="310">
        <v>28879.173999999999</v>
      </c>
      <c r="J14" s="310">
        <v>64433.829400000002</v>
      </c>
      <c r="K14" s="310">
        <v>17292.448199999999</v>
      </c>
      <c r="L14" s="310">
        <v>17292.448199999999</v>
      </c>
      <c r="M14" s="310" t="s">
        <v>127</v>
      </c>
    </row>
    <row r="15" spans="1:22" s="185" customFormat="1" ht="20.100000000000001" customHeight="1">
      <c r="A15" s="564" t="s">
        <v>855</v>
      </c>
      <c r="B15" s="310">
        <v>0.43890000000000001</v>
      </c>
      <c r="C15" s="310">
        <v>300</v>
      </c>
      <c r="D15" s="310">
        <v>71.899000000000001</v>
      </c>
      <c r="E15" s="310" t="s">
        <v>127</v>
      </c>
      <c r="F15" s="310">
        <v>194.0839</v>
      </c>
      <c r="G15" s="310">
        <v>5484.7134999999998</v>
      </c>
      <c r="H15" s="310">
        <v>9963.7283000000007</v>
      </c>
      <c r="I15" s="310">
        <v>3542.9924000000001</v>
      </c>
      <c r="J15" s="310">
        <v>6337.0848999999998</v>
      </c>
      <c r="K15" s="310">
        <v>15772.065000000001</v>
      </c>
      <c r="L15" s="310">
        <v>12358.7925</v>
      </c>
      <c r="M15" s="310">
        <v>3413.2725</v>
      </c>
    </row>
    <row r="16" spans="1:22" s="185" customFormat="1" ht="20.100000000000001" customHeight="1">
      <c r="A16" s="564" t="s">
        <v>841</v>
      </c>
      <c r="B16" s="310">
        <v>27119.813300000002</v>
      </c>
      <c r="C16" s="310">
        <v>37307.193500000001</v>
      </c>
      <c r="D16" s="310">
        <v>148601.74650000001</v>
      </c>
      <c r="E16" s="310">
        <v>14441.6872</v>
      </c>
      <c r="F16" s="310">
        <v>23897.079900000001</v>
      </c>
      <c r="G16" s="310">
        <v>30184.859199999999</v>
      </c>
      <c r="H16" s="310">
        <v>26093.109199999999</v>
      </c>
      <c r="I16" s="310">
        <v>65854.530899999998</v>
      </c>
      <c r="J16" s="310">
        <v>957596.00260000001</v>
      </c>
      <c r="K16" s="310">
        <v>13165.366099999999</v>
      </c>
      <c r="L16" s="310">
        <v>12888.6597</v>
      </c>
      <c r="M16" s="310">
        <v>276.70639999999997</v>
      </c>
    </row>
    <row r="17" spans="1:13" s="185" customFormat="1" ht="20.100000000000001" customHeight="1">
      <c r="A17" s="564" t="s">
        <v>852</v>
      </c>
      <c r="B17" s="310">
        <v>8.4550000000000001</v>
      </c>
      <c r="C17" s="310">
        <v>77.816999999999993</v>
      </c>
      <c r="D17" s="310">
        <v>1.37</v>
      </c>
      <c r="E17" s="310">
        <v>2.0609999999999999</v>
      </c>
      <c r="F17" s="310">
        <v>2180.1819</v>
      </c>
      <c r="G17" s="310">
        <v>30911.854800000001</v>
      </c>
      <c r="H17" s="310">
        <v>17370.1394</v>
      </c>
      <c r="I17" s="310">
        <v>13916.231599999999</v>
      </c>
      <c r="J17" s="310">
        <v>15558.118</v>
      </c>
      <c r="K17" s="310">
        <v>12365.955099999999</v>
      </c>
      <c r="L17" s="310">
        <v>12306.8681</v>
      </c>
      <c r="M17" s="310">
        <v>59.087000000000003</v>
      </c>
    </row>
    <row r="18" spans="1:13" s="185" customFormat="1" ht="20.100000000000001" customHeight="1">
      <c r="A18" s="564" t="s">
        <v>853</v>
      </c>
      <c r="B18" s="310">
        <v>14121.6785</v>
      </c>
      <c r="C18" s="310">
        <v>16395.731400000001</v>
      </c>
      <c r="D18" s="310">
        <v>11705.1384</v>
      </c>
      <c r="E18" s="310">
        <v>6201.0101000000004</v>
      </c>
      <c r="F18" s="310">
        <v>8788.9282000000003</v>
      </c>
      <c r="G18" s="310">
        <v>5278.6980999999996</v>
      </c>
      <c r="H18" s="310">
        <v>7469.1325999999999</v>
      </c>
      <c r="I18" s="310">
        <v>6354.8742000000002</v>
      </c>
      <c r="J18" s="310">
        <v>9517.8420999999998</v>
      </c>
      <c r="K18" s="310">
        <v>10336.248</v>
      </c>
      <c r="L18" s="310">
        <v>10334.333000000001</v>
      </c>
      <c r="M18" s="310">
        <v>1.915</v>
      </c>
    </row>
    <row r="19" spans="1:13" s="185" customFormat="1" ht="20.100000000000001" customHeight="1">
      <c r="A19" s="564" t="s">
        <v>862</v>
      </c>
      <c r="B19" s="310">
        <v>0.5</v>
      </c>
      <c r="C19" s="310">
        <v>8.8000000000000007</v>
      </c>
      <c r="D19" s="310">
        <v>120</v>
      </c>
      <c r="E19" s="310">
        <v>4</v>
      </c>
      <c r="F19" s="310">
        <v>168.36539999999999</v>
      </c>
      <c r="G19" s="310">
        <v>545.1499</v>
      </c>
      <c r="H19" s="310">
        <v>512.1721</v>
      </c>
      <c r="I19" s="310">
        <v>1040.1692</v>
      </c>
      <c r="J19" s="310">
        <v>350.78699999999998</v>
      </c>
      <c r="K19" s="310">
        <v>9873.3279000000002</v>
      </c>
      <c r="L19" s="310">
        <v>9869.3279000000002</v>
      </c>
      <c r="M19" s="310">
        <v>4</v>
      </c>
    </row>
    <row r="20" spans="1:13" s="185" customFormat="1" ht="20.100000000000001" customHeight="1">
      <c r="A20" s="564" t="s">
        <v>860</v>
      </c>
      <c r="B20" s="310">
        <v>456.59829999999999</v>
      </c>
      <c r="C20" s="310">
        <v>111.37179999999999</v>
      </c>
      <c r="D20" s="310">
        <v>14</v>
      </c>
      <c r="E20" s="310">
        <v>26.635000000000002</v>
      </c>
      <c r="F20" s="310">
        <v>262.05500000000001</v>
      </c>
      <c r="G20" s="310">
        <v>2399.2692000000002</v>
      </c>
      <c r="H20" s="310">
        <v>7092.4353000000001</v>
      </c>
      <c r="I20" s="310">
        <v>1240.7474</v>
      </c>
      <c r="J20" s="310">
        <v>2755.7123000000001</v>
      </c>
      <c r="K20" s="310">
        <v>8737.7682000000004</v>
      </c>
      <c r="L20" s="310">
        <v>8737.7682000000004</v>
      </c>
      <c r="M20" s="310" t="s">
        <v>127</v>
      </c>
    </row>
    <row r="21" spans="1:13" s="185" customFormat="1" ht="20.100000000000001" customHeight="1">
      <c r="A21" s="564" t="s">
        <v>850</v>
      </c>
      <c r="B21" s="310">
        <v>2658.7365</v>
      </c>
      <c r="C21" s="310">
        <v>14682.906999999999</v>
      </c>
      <c r="D21" s="310">
        <v>21632.6047</v>
      </c>
      <c r="E21" s="310">
        <v>6875.4204</v>
      </c>
      <c r="F21" s="310" t="s">
        <v>127</v>
      </c>
      <c r="G21" s="310">
        <v>63.438299999999998</v>
      </c>
      <c r="H21" s="310">
        <v>1526.4634000000001</v>
      </c>
      <c r="I21" s="310">
        <v>235.4349</v>
      </c>
      <c r="J21" s="310">
        <v>20346.6891</v>
      </c>
      <c r="K21" s="310">
        <v>6230.5724</v>
      </c>
      <c r="L21" s="310">
        <v>6221.7224999999999</v>
      </c>
      <c r="M21" s="310">
        <v>8.8498999999999999</v>
      </c>
    </row>
    <row r="22" spans="1:13" s="185" customFormat="1" ht="20.100000000000001" customHeight="1">
      <c r="A22" s="564" t="s">
        <v>857</v>
      </c>
      <c r="B22" s="310">
        <v>562.7097</v>
      </c>
      <c r="C22" s="310">
        <v>285.81200000000001</v>
      </c>
      <c r="D22" s="310">
        <v>493.09829999999999</v>
      </c>
      <c r="E22" s="310">
        <v>945.41430000000003</v>
      </c>
      <c r="F22" s="310">
        <v>561.83870000000002</v>
      </c>
      <c r="G22" s="310">
        <v>2975.0302000000001</v>
      </c>
      <c r="H22" s="310">
        <v>4444.5237999999999</v>
      </c>
      <c r="I22" s="310">
        <v>7883.4688999999998</v>
      </c>
      <c r="J22" s="310">
        <v>5475.3549999999996</v>
      </c>
      <c r="K22" s="310">
        <v>5174.5491000000002</v>
      </c>
      <c r="L22" s="310">
        <v>5174.5491000000002</v>
      </c>
      <c r="M22" s="310" t="s">
        <v>127</v>
      </c>
    </row>
    <row r="23" spans="1:13" s="185" customFormat="1" ht="20.100000000000001" customHeight="1">
      <c r="A23" s="564" t="s">
        <v>854</v>
      </c>
      <c r="B23" s="310">
        <v>0.92600000000000005</v>
      </c>
      <c r="C23" s="310">
        <v>14.957599999999999</v>
      </c>
      <c r="D23" s="310" t="s">
        <v>127</v>
      </c>
      <c r="E23" s="310">
        <v>26.696400000000001</v>
      </c>
      <c r="F23" s="310">
        <v>36.050400000000003</v>
      </c>
      <c r="G23" s="310">
        <v>5498.2232999999997</v>
      </c>
      <c r="H23" s="310">
        <v>3850.1406000000002</v>
      </c>
      <c r="I23" s="310">
        <v>8364.48</v>
      </c>
      <c r="J23" s="310">
        <v>6857.7527</v>
      </c>
      <c r="K23" s="310">
        <v>4897.3216000000002</v>
      </c>
      <c r="L23" s="310">
        <v>4219.0369000000001</v>
      </c>
      <c r="M23" s="310">
        <v>678.28470000000004</v>
      </c>
    </row>
    <row r="24" spans="1:13" s="185" customFormat="1" ht="20.100000000000001" customHeight="1">
      <c r="A24" s="564" t="s">
        <v>859</v>
      </c>
      <c r="B24" s="310">
        <v>0.9042</v>
      </c>
      <c r="C24" s="310" t="s">
        <v>127</v>
      </c>
      <c r="D24" s="310">
        <v>2.85</v>
      </c>
      <c r="E24" s="310">
        <v>0.05</v>
      </c>
      <c r="F24" s="310">
        <v>89.501199999999997</v>
      </c>
      <c r="G24" s="310">
        <v>1296.1709000000001</v>
      </c>
      <c r="H24" s="310">
        <v>1532.2093</v>
      </c>
      <c r="I24" s="310">
        <v>1673.999</v>
      </c>
      <c r="J24" s="310">
        <v>2756.5524999999998</v>
      </c>
      <c r="K24" s="310">
        <v>4549.0754999999999</v>
      </c>
      <c r="L24" s="310">
        <v>4549.0754999999999</v>
      </c>
      <c r="M24" s="310" t="s">
        <v>127</v>
      </c>
    </row>
    <row r="25" spans="1:13" s="185" customFormat="1" ht="20.100000000000001" customHeight="1">
      <c r="A25" s="564" t="s">
        <v>858</v>
      </c>
      <c r="B25" s="310" t="s">
        <v>127</v>
      </c>
      <c r="C25" s="310">
        <v>3260</v>
      </c>
      <c r="D25" s="310" t="s">
        <v>127</v>
      </c>
      <c r="E25" s="310">
        <v>162.22</v>
      </c>
      <c r="F25" s="310">
        <v>1214.069</v>
      </c>
      <c r="G25" s="310">
        <v>2806.6873999999998</v>
      </c>
      <c r="H25" s="310">
        <v>2562.9088000000002</v>
      </c>
      <c r="I25" s="310">
        <v>5069.7071999999998</v>
      </c>
      <c r="J25" s="310">
        <v>3632.9639000000002</v>
      </c>
      <c r="K25" s="310">
        <v>4327.9013999999997</v>
      </c>
      <c r="L25" s="310">
        <v>4327.9013999999997</v>
      </c>
      <c r="M25" s="310" t="s">
        <v>127</v>
      </c>
    </row>
    <row r="26" spans="1:13" s="185" customFormat="1" ht="20.100000000000001" customHeight="1">
      <c r="A26" s="564" t="s">
        <v>851</v>
      </c>
      <c r="B26" s="310" t="s">
        <v>127</v>
      </c>
      <c r="C26" s="310" t="s">
        <v>127</v>
      </c>
      <c r="D26" s="310" t="s">
        <v>127</v>
      </c>
      <c r="E26" s="310" t="s">
        <v>127</v>
      </c>
      <c r="F26" s="310">
        <v>5.1570999999999998</v>
      </c>
      <c r="G26" s="310">
        <v>27.333100000000002</v>
      </c>
      <c r="H26" s="310">
        <v>666.61699999999996</v>
      </c>
      <c r="I26" s="310">
        <v>1739.4185</v>
      </c>
      <c r="J26" s="310">
        <v>17034.52</v>
      </c>
      <c r="K26" s="310">
        <v>499.94709999999998</v>
      </c>
      <c r="L26" s="310">
        <v>499.94709999999998</v>
      </c>
      <c r="M26" s="310" t="s">
        <v>127</v>
      </c>
    </row>
    <row r="27" spans="1:13" s="185" customFormat="1" ht="20.100000000000001" customHeight="1">
      <c r="A27" s="564" t="s">
        <v>861</v>
      </c>
      <c r="B27" s="310" t="s">
        <v>127</v>
      </c>
      <c r="C27" s="310" t="s">
        <v>127</v>
      </c>
      <c r="D27" s="310" t="s">
        <v>127</v>
      </c>
      <c r="E27" s="310" t="s">
        <v>127</v>
      </c>
      <c r="F27" s="310">
        <v>112.3904</v>
      </c>
      <c r="G27" s="310">
        <v>69953.248399999997</v>
      </c>
      <c r="H27" s="310">
        <v>554.03</v>
      </c>
      <c r="I27" s="310">
        <v>1766.1138000000001</v>
      </c>
      <c r="J27" s="310">
        <v>933.96050000000002</v>
      </c>
      <c r="K27" s="310">
        <v>366.39</v>
      </c>
      <c r="L27" s="310">
        <v>366.39</v>
      </c>
      <c r="M27" s="310" t="s">
        <v>127</v>
      </c>
    </row>
    <row r="28" spans="1:13" s="185" customFormat="1" ht="20.100000000000001" customHeight="1">
      <c r="A28" s="564" t="s">
        <v>863</v>
      </c>
      <c r="B28" s="310" t="s">
        <v>127</v>
      </c>
      <c r="C28" s="310" t="s">
        <v>127</v>
      </c>
      <c r="D28" s="310" t="s">
        <v>127</v>
      </c>
      <c r="E28" s="310" t="s">
        <v>127</v>
      </c>
      <c r="F28" s="310">
        <v>88.896600000000007</v>
      </c>
      <c r="G28" s="310">
        <v>401.99</v>
      </c>
      <c r="H28" s="310">
        <v>15.025</v>
      </c>
      <c r="I28" s="310">
        <v>47581.656199999998</v>
      </c>
      <c r="J28" s="310">
        <v>83.96</v>
      </c>
      <c r="K28" s="310">
        <v>64.364999999999995</v>
      </c>
      <c r="L28" s="310">
        <v>64.364999999999995</v>
      </c>
      <c r="M28" s="310" t="s">
        <v>127</v>
      </c>
    </row>
    <row r="29" spans="1:13" s="185" customFormat="1" ht="20.100000000000001" customHeight="1">
      <c r="A29" s="564" t="s">
        <v>866</v>
      </c>
      <c r="B29" s="310" t="s">
        <v>127</v>
      </c>
      <c r="C29" s="310" t="s">
        <v>127</v>
      </c>
      <c r="D29" s="310" t="s">
        <v>127</v>
      </c>
      <c r="E29" s="310" t="s">
        <v>127</v>
      </c>
      <c r="F29" s="310">
        <v>4.8464999999999998</v>
      </c>
      <c r="G29" s="310">
        <v>1132.2170000000001</v>
      </c>
      <c r="H29" s="310" t="s">
        <v>127</v>
      </c>
      <c r="I29" s="310">
        <v>7986.4791999999998</v>
      </c>
      <c r="J29" s="310" t="s">
        <v>127</v>
      </c>
      <c r="K29" s="310">
        <v>5.8500000000000003E-2</v>
      </c>
      <c r="L29" s="310">
        <v>5.8500000000000003E-2</v>
      </c>
      <c r="M29" s="310" t="s">
        <v>127</v>
      </c>
    </row>
    <row r="30" spans="1:13" s="185" customFormat="1" ht="20.100000000000001" customHeight="1">
      <c r="A30" s="564" t="s">
        <v>864</v>
      </c>
      <c r="B30" s="310" t="s">
        <v>127</v>
      </c>
      <c r="C30" s="310" t="s">
        <v>127</v>
      </c>
      <c r="D30" s="310" t="s">
        <v>127</v>
      </c>
      <c r="E30" s="310" t="s">
        <v>127</v>
      </c>
      <c r="F30" s="310" t="s">
        <v>127</v>
      </c>
      <c r="G30" s="310">
        <v>1363.9122</v>
      </c>
      <c r="H30" s="310">
        <v>696.30539999999996</v>
      </c>
      <c r="I30" s="310">
        <v>1800</v>
      </c>
      <c r="J30" s="310">
        <v>10</v>
      </c>
      <c r="K30" s="310" t="s">
        <v>127</v>
      </c>
      <c r="L30" s="310" t="s">
        <v>127</v>
      </c>
      <c r="M30" s="310" t="s">
        <v>127</v>
      </c>
    </row>
    <row r="31" spans="1:13" ht="20.100000000000001" customHeight="1">
      <c r="A31" s="564" t="s">
        <v>865</v>
      </c>
      <c r="B31" s="310" t="s">
        <v>127</v>
      </c>
      <c r="C31" s="310" t="s">
        <v>127</v>
      </c>
      <c r="D31" s="310" t="s">
        <v>127</v>
      </c>
      <c r="E31" s="310" t="s">
        <v>127</v>
      </c>
      <c r="F31" s="310" t="s">
        <v>127</v>
      </c>
      <c r="G31" s="310">
        <v>0.99</v>
      </c>
      <c r="H31" s="310" t="s">
        <v>127</v>
      </c>
      <c r="I31" s="310">
        <v>1627.2891999999999</v>
      </c>
      <c r="J31" s="310" t="s">
        <v>127</v>
      </c>
      <c r="K31" s="310" t="s">
        <v>127</v>
      </c>
      <c r="L31" s="310" t="s">
        <v>127</v>
      </c>
      <c r="M31" s="310" t="s">
        <v>127</v>
      </c>
    </row>
    <row r="32" spans="1:13" ht="20.100000000000001" customHeight="1">
      <c r="A32" s="568" t="s">
        <v>867</v>
      </c>
      <c r="B32" s="311">
        <f>B5-SUM(B6:B31)</f>
        <v>3793.7067999999563</v>
      </c>
      <c r="C32" s="311">
        <f t="shared" ref="C32:M32" si="0">C5-SUM(C6:C31)</f>
        <v>2744.8459999999905</v>
      </c>
      <c r="D32" s="311">
        <f t="shared" si="0"/>
        <v>5322.2919999999867</v>
      </c>
      <c r="E32" s="311">
        <f t="shared" si="0"/>
        <v>3063.492499999993</v>
      </c>
      <c r="F32" s="311">
        <f t="shared" si="0"/>
        <v>4065.6679999999469</v>
      </c>
      <c r="G32" s="311">
        <f t="shared" si="0"/>
        <v>27367.892300000065</v>
      </c>
      <c r="H32" s="311">
        <f t="shared" si="0"/>
        <v>49264.030400000047</v>
      </c>
      <c r="I32" s="311">
        <f t="shared" si="0"/>
        <v>38965.964000000386</v>
      </c>
      <c r="J32" s="311">
        <f t="shared" si="0"/>
        <v>71102.909799999557</v>
      </c>
      <c r="K32" s="311">
        <f t="shared" si="0"/>
        <v>933021.14149999805</v>
      </c>
      <c r="L32" s="311">
        <f t="shared" si="0"/>
        <v>918333.44610000029</v>
      </c>
      <c r="M32" s="311">
        <f t="shared" si="0"/>
        <v>14687.695399999968</v>
      </c>
    </row>
    <row r="33" spans="1:9">
      <c r="A33" s="15" t="s">
        <v>837</v>
      </c>
    </row>
    <row r="34" spans="1:9">
      <c r="A34" s="312" t="s">
        <v>838</v>
      </c>
    </row>
    <row r="37" spans="1:9" s="15" customFormat="1" ht="12.75">
      <c r="I37" s="313" t="s">
        <v>105</v>
      </c>
    </row>
    <row r="38" spans="1:9" ht="14.25" customHeight="1"/>
  </sheetData>
  <sortState ref="A6:M31">
    <sortCondition descending="1" ref="K6:K31"/>
  </sortState>
  <mergeCells count="12">
    <mergeCell ref="J3:J4"/>
    <mergeCell ref="K3:M3"/>
    <mergeCell ref="A1:M1"/>
    <mergeCell ref="L2:M2"/>
    <mergeCell ref="B3:B4"/>
    <mergeCell ref="C3:C4"/>
    <mergeCell ref="D3:D4"/>
    <mergeCell ref="E3:E4"/>
    <mergeCell ref="F3:F4"/>
    <mergeCell ref="G3:G4"/>
    <mergeCell ref="H3:H4"/>
    <mergeCell ref="I3:I4"/>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49" orientation="landscape" r:id="rId1"/>
  <headerFooter differentOddEven="1" scaleWithDoc="0">
    <oddHeader>&amp;L&amp;"Times New Roman,標準"&amp;8 107&amp;"標楷體,標準"年犯罪狀況及其分析</oddHeader>
    <evenHeader>&amp;R&amp;"標楷體,標準"&amp;8第二篇　犯罪之處理</evenHead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Q468"/>
  <sheetViews>
    <sheetView showGridLines="0" workbookViewId="0">
      <pane xSplit="2" ySplit="8" topLeftCell="C9" activePane="bottomRight" state="frozen"/>
      <selection activeCell="A23" sqref="A23"/>
      <selection pane="topRight" activeCell="A23" sqref="A23"/>
      <selection pane="bottomLeft" activeCell="A23" sqref="A23"/>
      <selection pane="bottomRight" activeCell="A23" sqref="A23"/>
    </sheetView>
  </sheetViews>
  <sheetFormatPr defaultColWidth="8.875" defaultRowHeight="15.75"/>
  <cols>
    <col min="1" max="1" width="6" style="315" customWidth="1"/>
    <col min="2" max="2" width="6" style="314" customWidth="1"/>
    <col min="3" max="3" width="10.875" style="314" customWidth="1"/>
    <col min="4" max="4" width="9" style="314" bestFit="1" customWidth="1"/>
    <col min="5" max="5" width="9.125" style="314" bestFit="1" customWidth="1"/>
    <col min="6" max="6" width="6.875" style="314" customWidth="1"/>
    <col min="7" max="10" width="9.625" style="314" customWidth="1"/>
    <col min="11" max="13" width="8.125" style="314" customWidth="1"/>
    <col min="14" max="15" width="9.625" style="314" customWidth="1"/>
    <col min="16" max="16" width="9.625" style="314" bestFit="1" customWidth="1"/>
    <col min="17" max="17" width="8.125" style="321" bestFit="1" customWidth="1"/>
    <col min="18" max="16384" width="8.875" style="314"/>
  </cols>
  <sheetData>
    <row r="1" spans="1:17" ht="20.25">
      <c r="A1" s="1152" t="s">
        <v>1029</v>
      </c>
      <c r="B1" s="1152"/>
      <c r="C1" s="1152"/>
      <c r="D1" s="1152"/>
      <c r="E1" s="1152"/>
      <c r="F1" s="1152"/>
      <c r="G1" s="1152"/>
      <c r="H1" s="1152"/>
      <c r="I1" s="1152"/>
      <c r="J1" s="1152"/>
      <c r="K1" s="1152"/>
      <c r="L1" s="1152"/>
      <c r="M1" s="1152"/>
      <c r="N1" s="1152"/>
      <c r="O1" s="1152"/>
      <c r="P1" s="1152"/>
      <c r="Q1" s="1152"/>
    </row>
    <row r="2" spans="1:17" ht="18.600000000000001" customHeight="1">
      <c r="P2" s="1153" t="s">
        <v>657</v>
      </c>
      <c r="Q2" s="1153"/>
    </row>
    <row r="3" spans="1:17" ht="10.5" customHeight="1">
      <c r="A3" s="1154"/>
      <c r="B3" s="1154"/>
      <c r="C3" s="1144" t="s">
        <v>347</v>
      </c>
      <c r="D3" s="1156" t="s">
        <v>348</v>
      </c>
      <c r="E3" s="1156"/>
      <c r="F3" s="1156"/>
      <c r="G3" s="1144" t="s">
        <v>349</v>
      </c>
      <c r="H3" s="1150" t="s">
        <v>350</v>
      </c>
      <c r="I3" s="1144" t="s">
        <v>351</v>
      </c>
      <c r="J3" s="1150" t="s">
        <v>352</v>
      </c>
      <c r="K3" s="1160" t="s">
        <v>353</v>
      </c>
      <c r="L3" s="1156"/>
      <c r="M3" s="1156"/>
      <c r="N3" s="1136" t="s">
        <v>354</v>
      </c>
      <c r="O3" s="1139" t="s">
        <v>355</v>
      </c>
      <c r="P3" s="1142" t="s">
        <v>356</v>
      </c>
      <c r="Q3" s="1142"/>
    </row>
    <row r="4" spans="1:17" ht="15.75" customHeight="1">
      <c r="A4" s="1155"/>
      <c r="B4" s="1155"/>
      <c r="C4" s="1145"/>
      <c r="D4" s="1157"/>
      <c r="E4" s="1157"/>
      <c r="F4" s="1157"/>
      <c r="G4" s="1145"/>
      <c r="H4" s="1158"/>
      <c r="I4" s="1145"/>
      <c r="J4" s="1158"/>
      <c r="K4" s="1157"/>
      <c r="L4" s="1157"/>
      <c r="M4" s="1157"/>
      <c r="N4" s="1137"/>
      <c r="O4" s="1140"/>
      <c r="P4" s="1143"/>
      <c r="Q4" s="1143"/>
    </row>
    <row r="5" spans="1:17" ht="15" customHeight="1">
      <c r="A5" s="1155"/>
      <c r="B5" s="1155"/>
      <c r="C5" s="1145"/>
      <c r="D5" s="1144" t="s">
        <v>357</v>
      </c>
      <c r="E5" s="1144" t="s">
        <v>358</v>
      </c>
      <c r="F5" s="1147" t="s">
        <v>359</v>
      </c>
      <c r="G5" s="1145"/>
      <c r="H5" s="1158"/>
      <c r="I5" s="1145"/>
      <c r="J5" s="1158"/>
      <c r="K5" s="1144" t="s">
        <v>357</v>
      </c>
      <c r="L5" s="1150" t="s">
        <v>360</v>
      </c>
      <c r="M5" s="1150" t="s">
        <v>361</v>
      </c>
      <c r="N5" s="1137"/>
      <c r="O5" s="1140"/>
      <c r="P5" s="1143"/>
      <c r="Q5" s="1143"/>
    </row>
    <row r="6" spans="1:17" ht="28.35" customHeight="1">
      <c r="A6" s="1155"/>
      <c r="B6" s="1155"/>
      <c r="C6" s="1145"/>
      <c r="D6" s="1145"/>
      <c r="E6" s="1145"/>
      <c r="F6" s="1148"/>
      <c r="G6" s="1145"/>
      <c r="H6" s="1158"/>
      <c r="I6" s="1145"/>
      <c r="J6" s="1158"/>
      <c r="K6" s="1145"/>
      <c r="L6" s="1145"/>
      <c r="M6" s="1145"/>
      <c r="N6" s="1137"/>
      <c r="O6" s="1140"/>
      <c r="P6" s="1144" t="s">
        <v>362</v>
      </c>
      <c r="Q6" s="1161" t="s">
        <v>363</v>
      </c>
    </row>
    <row r="7" spans="1:17" ht="33" customHeight="1">
      <c r="A7" s="1155"/>
      <c r="B7" s="1155"/>
      <c r="C7" s="1145"/>
      <c r="D7" s="1145"/>
      <c r="E7" s="1145"/>
      <c r="F7" s="1148"/>
      <c r="G7" s="1145"/>
      <c r="H7" s="1158"/>
      <c r="I7" s="1145"/>
      <c r="J7" s="1158"/>
      <c r="K7" s="1145"/>
      <c r="L7" s="1145"/>
      <c r="M7" s="1145"/>
      <c r="N7" s="1137"/>
      <c r="O7" s="1140"/>
      <c r="P7" s="1145"/>
      <c r="Q7" s="1162"/>
    </row>
    <row r="8" spans="1:17" ht="33.75" customHeight="1">
      <c r="A8" s="1155"/>
      <c r="B8" s="1155"/>
      <c r="C8" s="1146"/>
      <c r="D8" s="1146"/>
      <c r="E8" s="1146"/>
      <c r="F8" s="1149"/>
      <c r="G8" s="1146"/>
      <c r="H8" s="1159"/>
      <c r="I8" s="1146"/>
      <c r="J8" s="1159"/>
      <c r="K8" s="1146"/>
      <c r="L8" s="1146"/>
      <c r="M8" s="1146"/>
      <c r="N8" s="1138"/>
      <c r="O8" s="1141"/>
      <c r="P8" s="1146"/>
      <c r="Q8" s="1163"/>
    </row>
    <row r="9" spans="1:17" ht="19.350000000000001" customHeight="1">
      <c r="A9" s="1134" t="s">
        <v>1102</v>
      </c>
      <c r="B9" s="1134"/>
      <c r="C9" s="180">
        <f t="shared" ref="C9:C17" si="0">SUM(D9,G9,H9,I9,J9,K9,N9)</f>
        <v>66106</v>
      </c>
      <c r="D9" s="746">
        <f t="shared" ref="D9:D17" si="1">SUM(E9,F9)</f>
        <v>59315</v>
      </c>
      <c r="E9" s="746">
        <v>58674</v>
      </c>
      <c r="F9" s="746">
        <v>641</v>
      </c>
      <c r="G9" s="746">
        <v>405</v>
      </c>
      <c r="H9" s="746">
        <v>1217</v>
      </c>
      <c r="I9" s="746">
        <v>3271</v>
      </c>
      <c r="J9" s="746">
        <v>503</v>
      </c>
      <c r="K9" s="746">
        <f t="shared" ref="K9:K17" si="2">SUM(L9,M9)</f>
        <v>823</v>
      </c>
      <c r="L9" s="746">
        <v>805</v>
      </c>
      <c r="M9" s="746">
        <v>18</v>
      </c>
      <c r="N9" s="746">
        <v>572</v>
      </c>
      <c r="O9" s="750">
        <v>54593</v>
      </c>
      <c r="P9" s="746">
        <f>IF(C9-O9&lt;=0,"-",C9-O9)</f>
        <v>11513</v>
      </c>
      <c r="Q9" s="747">
        <f>IFERROR(P9/O9*100,"-")</f>
        <v>21.088784276372429</v>
      </c>
    </row>
    <row r="10" spans="1:17" ht="19.350000000000001" customHeight="1">
      <c r="A10" s="1134" t="s">
        <v>364</v>
      </c>
      <c r="B10" s="1134"/>
      <c r="C10" s="180">
        <f t="shared" si="0"/>
        <v>64797</v>
      </c>
      <c r="D10" s="746">
        <f t="shared" si="1"/>
        <v>59066</v>
      </c>
      <c r="E10" s="746">
        <v>58565</v>
      </c>
      <c r="F10" s="746">
        <v>501</v>
      </c>
      <c r="G10" s="746">
        <v>345</v>
      </c>
      <c r="H10" s="746">
        <v>1270</v>
      </c>
      <c r="I10" s="746">
        <v>2528</v>
      </c>
      <c r="J10" s="746">
        <v>387</v>
      </c>
      <c r="K10" s="746">
        <f t="shared" si="2"/>
        <v>727</v>
      </c>
      <c r="L10" s="746">
        <v>717</v>
      </c>
      <c r="M10" s="746">
        <v>10</v>
      </c>
      <c r="N10" s="746">
        <v>474</v>
      </c>
      <c r="O10" s="750">
        <v>54593</v>
      </c>
      <c r="P10" s="746">
        <f t="shared" ref="P10:P18" si="3">IF(C10-O10&lt;=0,"-",C10-O10)</f>
        <v>10204</v>
      </c>
      <c r="Q10" s="747">
        <f t="shared" ref="Q10:Q18" si="4">IFERROR(P10/O10*100,"-")</f>
        <v>18.691040975949296</v>
      </c>
    </row>
    <row r="11" spans="1:17" ht="19.350000000000001" customHeight="1">
      <c r="A11" s="1134" t="s">
        <v>365</v>
      </c>
      <c r="B11" s="1134"/>
      <c r="C11" s="180">
        <f t="shared" si="0"/>
        <v>63452</v>
      </c>
      <c r="D11" s="746">
        <f t="shared" si="1"/>
        <v>58167</v>
      </c>
      <c r="E11" s="746">
        <v>57633</v>
      </c>
      <c r="F11" s="746">
        <v>534</v>
      </c>
      <c r="G11" s="746">
        <v>285</v>
      </c>
      <c r="H11" s="746">
        <v>1104</v>
      </c>
      <c r="I11" s="746">
        <v>2349</v>
      </c>
      <c r="J11" s="746">
        <v>400</v>
      </c>
      <c r="K11" s="746">
        <f t="shared" si="2"/>
        <v>717</v>
      </c>
      <c r="L11" s="746">
        <v>711</v>
      </c>
      <c r="M11" s="746">
        <v>6</v>
      </c>
      <c r="N11" s="746">
        <v>430</v>
      </c>
      <c r="O11" s="750">
        <v>54593</v>
      </c>
      <c r="P11" s="746">
        <f t="shared" si="3"/>
        <v>8859</v>
      </c>
      <c r="Q11" s="747">
        <f t="shared" si="4"/>
        <v>16.227355155422856</v>
      </c>
    </row>
    <row r="12" spans="1:17" ht="19.350000000000001" customHeight="1">
      <c r="A12" s="1134" t="s">
        <v>366</v>
      </c>
      <c r="B12" s="1134"/>
      <c r="C12" s="180">
        <f t="shared" si="0"/>
        <v>62899</v>
      </c>
      <c r="D12" s="746">
        <f t="shared" si="1"/>
        <v>57458</v>
      </c>
      <c r="E12" s="746">
        <v>56948</v>
      </c>
      <c r="F12" s="746">
        <v>510</v>
      </c>
      <c r="G12" s="746">
        <v>219</v>
      </c>
      <c r="H12" s="746">
        <v>1092</v>
      </c>
      <c r="I12" s="746">
        <v>2285</v>
      </c>
      <c r="J12" s="746">
        <v>484</v>
      </c>
      <c r="K12" s="746">
        <f t="shared" si="2"/>
        <v>922</v>
      </c>
      <c r="L12" s="746">
        <v>912</v>
      </c>
      <c r="M12" s="746">
        <v>10</v>
      </c>
      <c r="N12" s="746">
        <v>439</v>
      </c>
      <c r="O12" s="750">
        <v>55676</v>
      </c>
      <c r="P12" s="746">
        <f t="shared" si="3"/>
        <v>7223</v>
      </c>
      <c r="Q12" s="747">
        <f t="shared" si="4"/>
        <v>12.973273942093542</v>
      </c>
    </row>
    <row r="13" spans="1:17" ht="19.350000000000001" customHeight="1">
      <c r="A13" s="1134" t="s">
        <v>367</v>
      </c>
      <c r="B13" s="1134"/>
      <c r="C13" s="180">
        <f t="shared" si="0"/>
        <v>62398</v>
      </c>
      <c r="D13" s="746">
        <f t="shared" si="1"/>
        <v>56551</v>
      </c>
      <c r="E13" s="746">
        <v>56066</v>
      </c>
      <c r="F13" s="746">
        <v>485</v>
      </c>
      <c r="G13" s="746">
        <v>153</v>
      </c>
      <c r="H13" s="746">
        <v>1124</v>
      </c>
      <c r="I13" s="746">
        <v>2671</v>
      </c>
      <c r="J13" s="746">
        <v>427</v>
      </c>
      <c r="K13" s="746">
        <f t="shared" si="2"/>
        <v>949</v>
      </c>
      <c r="L13" s="746">
        <v>939</v>
      </c>
      <c r="M13" s="746">
        <v>10</v>
      </c>
      <c r="N13" s="746">
        <v>523</v>
      </c>
      <c r="O13" s="750">
        <v>56877</v>
      </c>
      <c r="P13" s="746">
        <f t="shared" si="3"/>
        <v>5521</v>
      </c>
      <c r="Q13" s="747">
        <f t="shared" si="4"/>
        <v>9.7069114053132193</v>
      </c>
    </row>
    <row r="14" spans="1:17" ht="19.350000000000001" customHeight="1">
      <c r="A14" s="1134" t="s">
        <v>368</v>
      </c>
      <c r="B14" s="1134"/>
      <c r="C14" s="180">
        <f t="shared" si="0"/>
        <v>62315</v>
      </c>
      <c r="D14" s="746">
        <f t="shared" si="1"/>
        <v>57184</v>
      </c>
      <c r="E14" s="746">
        <v>56560</v>
      </c>
      <c r="F14" s="746">
        <v>624</v>
      </c>
      <c r="G14" s="746">
        <v>113</v>
      </c>
      <c r="H14" s="746">
        <v>1064</v>
      </c>
      <c r="I14" s="746">
        <v>2497</v>
      </c>
      <c r="J14" s="746">
        <v>332</v>
      </c>
      <c r="K14" s="746">
        <f t="shared" si="2"/>
        <v>702</v>
      </c>
      <c r="L14" s="746">
        <v>695</v>
      </c>
      <c r="M14" s="746">
        <v>7</v>
      </c>
      <c r="N14" s="746">
        <v>423</v>
      </c>
      <c r="O14" s="750">
        <v>56877</v>
      </c>
      <c r="P14" s="746">
        <f t="shared" si="3"/>
        <v>5438</v>
      </c>
      <c r="Q14" s="747">
        <f t="shared" si="4"/>
        <v>9.560982470946076</v>
      </c>
    </row>
    <row r="15" spans="1:17" ht="19.350000000000001" customHeight="1">
      <c r="A15" s="1134" t="s">
        <v>369</v>
      </c>
      <c r="B15" s="1134"/>
      <c r="C15" s="180">
        <f t="shared" si="0"/>
        <v>63317</v>
      </c>
      <c r="D15" s="746">
        <f t="shared" si="1"/>
        <v>58734</v>
      </c>
      <c r="E15" s="746">
        <v>58059</v>
      </c>
      <c r="F15" s="746">
        <v>675</v>
      </c>
      <c r="G15" s="746">
        <v>119</v>
      </c>
      <c r="H15" s="746">
        <v>791</v>
      </c>
      <c r="I15" s="746">
        <v>2536</v>
      </c>
      <c r="J15" s="746">
        <v>302</v>
      </c>
      <c r="K15" s="746">
        <f t="shared" si="2"/>
        <v>494</v>
      </c>
      <c r="L15" s="746">
        <v>494</v>
      </c>
      <c r="M15" s="180" t="s">
        <v>127</v>
      </c>
      <c r="N15" s="746">
        <v>341</v>
      </c>
      <c r="O15" s="750">
        <v>57573</v>
      </c>
      <c r="P15" s="746">
        <f t="shared" si="3"/>
        <v>5744</v>
      </c>
      <c r="Q15" s="747">
        <f t="shared" si="4"/>
        <v>9.9768988935785874</v>
      </c>
    </row>
    <row r="16" spans="1:17" ht="19.350000000000001" customHeight="1">
      <c r="A16" s="1134" t="s">
        <v>370</v>
      </c>
      <c r="B16" s="1134"/>
      <c r="C16" s="180">
        <f t="shared" si="0"/>
        <v>60956</v>
      </c>
      <c r="D16" s="746">
        <f t="shared" si="1"/>
        <v>56843</v>
      </c>
      <c r="E16" s="746">
        <v>56289</v>
      </c>
      <c r="F16" s="746">
        <v>554</v>
      </c>
      <c r="G16" s="746">
        <v>133</v>
      </c>
      <c r="H16" s="746">
        <v>662</v>
      </c>
      <c r="I16" s="746">
        <v>2374</v>
      </c>
      <c r="J16" s="746">
        <v>303</v>
      </c>
      <c r="K16" s="746">
        <f t="shared" si="2"/>
        <v>369</v>
      </c>
      <c r="L16" s="746">
        <v>369</v>
      </c>
      <c r="M16" s="180" t="s">
        <v>127</v>
      </c>
      <c r="N16" s="746">
        <v>272</v>
      </c>
      <c r="O16" s="750">
        <v>57573</v>
      </c>
      <c r="P16" s="746">
        <f t="shared" si="3"/>
        <v>3383</v>
      </c>
      <c r="Q16" s="747">
        <f t="shared" si="4"/>
        <v>5.8760182724541021</v>
      </c>
    </row>
    <row r="17" spans="1:17" ht="19.350000000000001" customHeight="1">
      <c r="A17" s="1134" t="s">
        <v>376</v>
      </c>
      <c r="B17" s="1134"/>
      <c r="C17" s="180">
        <f t="shared" si="0"/>
        <v>58362</v>
      </c>
      <c r="D17" s="746">
        <f t="shared" si="1"/>
        <v>53872</v>
      </c>
      <c r="E17" s="746">
        <v>53493</v>
      </c>
      <c r="F17" s="746">
        <v>379</v>
      </c>
      <c r="G17" s="746">
        <v>176</v>
      </c>
      <c r="H17" s="746">
        <v>706</v>
      </c>
      <c r="I17" s="746">
        <v>2245</v>
      </c>
      <c r="J17" s="746">
        <v>318</v>
      </c>
      <c r="K17" s="746">
        <f t="shared" si="2"/>
        <v>790</v>
      </c>
      <c r="L17" s="746">
        <v>788</v>
      </c>
      <c r="M17" s="746">
        <v>2</v>
      </c>
      <c r="N17" s="746">
        <v>255</v>
      </c>
      <c r="O17" s="750">
        <v>58677</v>
      </c>
      <c r="P17" s="746" t="str">
        <f t="shared" si="3"/>
        <v>-</v>
      </c>
      <c r="Q17" s="747" t="str">
        <f t="shared" si="4"/>
        <v>-</v>
      </c>
    </row>
    <row r="18" spans="1:17" ht="19.350000000000001" customHeight="1">
      <c r="A18" s="1135" t="s">
        <v>1103</v>
      </c>
      <c r="B18" s="1135"/>
      <c r="C18" s="181">
        <f t="shared" ref="C18" si="5">SUM(D18,G18,H18,I18,J18,K18,N18)</f>
        <v>54139</v>
      </c>
      <c r="D18" s="748">
        <f t="shared" ref="D18" si="6">SUM(E18,F18)</f>
        <v>48190</v>
      </c>
      <c r="E18" s="748">
        <v>47783</v>
      </c>
      <c r="F18" s="748">
        <v>407</v>
      </c>
      <c r="G18" s="748">
        <v>0</v>
      </c>
      <c r="H18" s="748">
        <v>636</v>
      </c>
      <c r="I18" s="748">
        <v>2255</v>
      </c>
      <c r="J18" s="748">
        <v>316</v>
      </c>
      <c r="K18" s="748">
        <f t="shared" ref="K18" si="7">SUM(L18,M18)</f>
        <v>1810</v>
      </c>
      <c r="L18" s="748">
        <v>1810</v>
      </c>
      <c r="M18" s="809" t="s">
        <v>1104</v>
      </c>
      <c r="N18" s="748">
        <v>932</v>
      </c>
      <c r="O18" s="751">
        <v>58407</v>
      </c>
      <c r="P18" s="748" t="str">
        <f t="shared" si="3"/>
        <v>-</v>
      </c>
      <c r="Q18" s="749" t="str">
        <f t="shared" si="4"/>
        <v>-</v>
      </c>
    </row>
    <row r="19" spans="1:17" s="318" customFormat="1" ht="13.5" customHeight="1">
      <c r="A19" s="572" t="s">
        <v>658</v>
      </c>
      <c r="B19" s="317"/>
      <c r="H19" s="319"/>
      <c r="Q19" s="320"/>
    </row>
    <row r="20" spans="1:17" ht="27.75" customHeight="1">
      <c r="A20" s="1151" t="s">
        <v>1005</v>
      </c>
      <c r="B20" s="1151"/>
      <c r="C20" s="1151"/>
      <c r="D20" s="1151"/>
      <c r="E20" s="1151"/>
      <c r="F20" s="1151"/>
      <c r="G20" s="1151"/>
      <c r="H20" s="1151"/>
      <c r="I20" s="1151"/>
      <c r="J20" s="1151"/>
      <c r="K20" s="1151"/>
      <c r="L20" s="1151"/>
      <c r="M20" s="1151"/>
      <c r="N20" s="1151"/>
      <c r="O20" s="1151"/>
      <c r="P20" s="1151"/>
      <c r="Q20" s="1151"/>
    </row>
    <row r="21" spans="1:17" ht="13.5" customHeight="1">
      <c r="B21" s="318"/>
      <c r="C21" s="318"/>
      <c r="D21" s="318"/>
      <c r="E21" s="318"/>
      <c r="F21" s="318"/>
      <c r="G21" s="318"/>
      <c r="H21" s="318"/>
      <c r="I21" s="318"/>
      <c r="J21" s="318"/>
      <c r="K21" s="318"/>
      <c r="L21" s="318"/>
      <c r="M21" s="318"/>
      <c r="N21" s="318"/>
      <c r="O21" s="318"/>
      <c r="P21" s="318"/>
      <c r="Q21" s="320"/>
    </row>
    <row r="22" spans="1:17" ht="13.5" customHeight="1"/>
    <row r="23" spans="1:17" ht="13.5" customHeight="1">
      <c r="A23" s="322"/>
    </row>
    <row r="24" spans="1:17" ht="13.5" customHeight="1"/>
    <row r="25" spans="1:17" ht="13.5" customHeight="1"/>
    <row r="26" spans="1:17" ht="13.5" customHeight="1"/>
    <row r="27" spans="1:17" ht="13.5" customHeight="1"/>
    <row r="28" spans="1:17" ht="13.5" customHeight="1"/>
    <row r="29" spans="1:17" ht="13.5" customHeight="1"/>
    <row r="30" spans="1:17" ht="13.5" customHeight="1"/>
    <row r="31" spans="1:17" ht="13.5" customHeight="1"/>
    <row r="32" spans="1:17"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spans="3:5" ht="13.5" customHeight="1"/>
    <row r="50" spans="3:5" ht="13.5" customHeight="1">
      <c r="C50" s="323"/>
      <c r="D50" s="323"/>
      <c r="E50" s="323"/>
    </row>
    <row r="51" spans="3:5" ht="13.5" customHeight="1"/>
    <row r="52" spans="3:5" ht="13.5" customHeight="1"/>
    <row r="53" spans="3:5" ht="13.5" customHeight="1"/>
    <row r="54" spans="3:5" ht="13.5" customHeight="1"/>
    <row r="55" spans="3:5" ht="13.5" customHeight="1"/>
    <row r="56" spans="3:5" ht="13.5" customHeight="1"/>
    <row r="57" spans="3:5" ht="13.5" customHeight="1"/>
    <row r="58" spans="3:5" ht="13.5" customHeight="1"/>
    <row r="59" spans="3:5" ht="13.5" customHeight="1"/>
    <row r="60" spans="3:5" ht="13.5" customHeight="1"/>
    <row r="61" spans="3:5" ht="13.5" customHeight="1"/>
    <row r="62" spans="3:5" ht="13.5" customHeight="1"/>
    <row r="63" spans="3:5" ht="13.5" customHeight="1"/>
    <row r="64" spans="3:5"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15" customHeight="1"/>
    <row r="329" ht="13.15" customHeight="1"/>
    <row r="330" ht="13.15" customHeight="1"/>
    <row r="331" ht="13.15" customHeight="1"/>
    <row r="332" ht="13.15" customHeight="1"/>
    <row r="333" ht="13.15" customHeight="1"/>
    <row r="334" ht="13.15" customHeight="1"/>
    <row r="335" ht="13.15" customHeight="1"/>
    <row r="336" ht="13.15" customHeight="1"/>
    <row r="337" ht="13.15" customHeight="1"/>
    <row r="338" ht="13.15" customHeight="1"/>
    <row r="339" ht="13.15" customHeight="1"/>
    <row r="340" ht="13.15" customHeight="1"/>
    <row r="341" ht="13.15" customHeight="1"/>
    <row r="342" ht="13.15" customHeight="1"/>
    <row r="343" ht="13.15" customHeight="1"/>
    <row r="344" ht="13.15" customHeight="1"/>
    <row r="345" ht="13.15" customHeight="1"/>
    <row r="346" ht="13.15" customHeight="1"/>
    <row r="347" ht="13.15" customHeight="1"/>
    <row r="348" ht="13.15" customHeight="1"/>
    <row r="349" ht="13.15" customHeight="1"/>
    <row r="350" ht="13.15" customHeight="1"/>
    <row r="351" ht="13.15" customHeight="1"/>
    <row r="352" ht="13.15" customHeight="1"/>
    <row r="353" ht="13.15" customHeight="1"/>
    <row r="354" ht="13.15" customHeight="1"/>
    <row r="355" ht="13.15" customHeight="1"/>
    <row r="356" ht="13.15" customHeight="1"/>
    <row r="357" ht="13.15" customHeight="1"/>
    <row r="358" ht="13.15" customHeight="1"/>
    <row r="359" ht="13.15" customHeight="1"/>
    <row r="360" ht="13.15" customHeight="1"/>
    <row r="361" ht="13.15" customHeight="1"/>
    <row r="362" ht="13.15" customHeight="1"/>
    <row r="363" ht="13.15" customHeight="1"/>
    <row r="364" ht="13.15" customHeight="1"/>
    <row r="365" ht="13.15" customHeight="1"/>
    <row r="366" ht="13.15" customHeight="1"/>
    <row r="367" ht="13.15" customHeight="1"/>
    <row r="368" ht="13.15" customHeight="1"/>
    <row r="369" ht="13.15" customHeight="1"/>
    <row r="370" ht="13.15" customHeight="1"/>
    <row r="371" ht="13.15" customHeight="1"/>
    <row r="372" ht="13.15" customHeight="1"/>
    <row r="373" ht="13.15" customHeight="1"/>
    <row r="374" ht="13.15" customHeight="1"/>
    <row r="375" ht="13.15" customHeight="1"/>
    <row r="376" ht="13.15" customHeight="1"/>
    <row r="377" ht="13.15" customHeight="1"/>
    <row r="378" ht="13.15" customHeight="1"/>
    <row r="379" ht="13.15" customHeight="1"/>
    <row r="380" ht="13.15" customHeight="1"/>
    <row r="381" ht="13.15" customHeight="1"/>
    <row r="382" ht="13.15" customHeight="1"/>
    <row r="383" ht="13.15" customHeight="1"/>
    <row r="384" ht="13.15" customHeight="1"/>
    <row r="385" ht="13.15" customHeight="1"/>
    <row r="386" ht="13.15" customHeight="1"/>
    <row r="387" ht="13.15" customHeight="1"/>
    <row r="388" ht="13.15" customHeight="1"/>
    <row r="389" ht="13.15" customHeight="1"/>
    <row r="390" ht="13.15" customHeight="1"/>
    <row r="391" ht="13.15" customHeight="1"/>
    <row r="392" ht="13.15" customHeight="1"/>
    <row r="393" ht="13.15" customHeight="1"/>
    <row r="394" ht="13.15" customHeight="1"/>
    <row r="395" ht="13.15" customHeight="1"/>
    <row r="396" ht="13.15" customHeight="1"/>
    <row r="397" ht="13.15" customHeight="1"/>
    <row r="398" ht="13.15" customHeight="1"/>
    <row r="399" ht="13.15" customHeight="1"/>
    <row r="400" ht="13.15" customHeight="1"/>
    <row r="401" ht="13.15" customHeight="1"/>
    <row r="402" ht="13.15" customHeight="1"/>
    <row r="403" ht="13.15" customHeight="1"/>
    <row r="404" ht="13.15" customHeight="1"/>
    <row r="405" ht="13.15" customHeight="1"/>
    <row r="406" ht="13.15" customHeight="1"/>
    <row r="407" ht="13.15" customHeight="1"/>
    <row r="408" ht="13.15" customHeight="1"/>
    <row r="409" ht="13.15" customHeight="1"/>
    <row r="410" ht="13.15" customHeight="1"/>
    <row r="411" ht="13.15" customHeight="1"/>
    <row r="412" ht="13.15" customHeight="1"/>
    <row r="413" ht="13.15" customHeight="1"/>
    <row r="414" ht="13.15" customHeight="1"/>
    <row r="415" ht="13.15" customHeight="1"/>
    <row r="416" ht="13.15" customHeight="1"/>
    <row r="417" ht="13.15" customHeight="1"/>
    <row r="418" ht="13.15" customHeight="1"/>
    <row r="419" ht="13.15" customHeight="1"/>
    <row r="420" ht="13.15" customHeight="1"/>
    <row r="421" ht="13.15" customHeight="1"/>
    <row r="422" ht="13.15" customHeight="1"/>
    <row r="423" ht="13.15" customHeight="1"/>
    <row r="424" ht="13.15" customHeight="1"/>
    <row r="425" ht="13.15" customHeight="1"/>
    <row r="426" ht="13.15" customHeight="1"/>
    <row r="427" ht="13.15" customHeight="1"/>
    <row r="428" ht="13.15" customHeight="1"/>
    <row r="429" ht="13.15" customHeight="1"/>
    <row r="430" ht="13.15" customHeight="1"/>
    <row r="431" ht="13.15" customHeight="1"/>
    <row r="432" ht="13.15" customHeight="1"/>
    <row r="433" ht="13.15" customHeight="1"/>
    <row r="434" ht="13.15" customHeight="1"/>
    <row r="435" ht="13.15" customHeight="1"/>
    <row r="436" ht="13.15" customHeight="1"/>
    <row r="437" ht="13.15" customHeight="1"/>
    <row r="438" ht="13.15" customHeight="1"/>
    <row r="439" ht="13.15" customHeight="1"/>
    <row r="440" ht="13.15" customHeight="1"/>
    <row r="441" ht="13.15" customHeight="1"/>
    <row r="442" ht="13.15" customHeight="1"/>
    <row r="443" ht="13.15" customHeight="1"/>
    <row r="444" ht="13.15" customHeight="1"/>
    <row r="445" ht="13.15" customHeight="1"/>
    <row r="446" ht="13.15" customHeight="1"/>
    <row r="447" ht="13.15" customHeight="1"/>
    <row r="448" ht="13.15" customHeight="1"/>
    <row r="449" ht="13.15" customHeight="1"/>
    <row r="450" ht="13.15" customHeight="1"/>
    <row r="451" ht="13.15" customHeight="1"/>
    <row r="452" ht="13.15" customHeight="1"/>
    <row r="453" ht="13.15" customHeight="1"/>
    <row r="454" ht="13.15" customHeight="1"/>
    <row r="455" ht="13.15" customHeight="1"/>
    <row r="456" ht="13.15" customHeight="1"/>
    <row r="457" ht="13.15" customHeight="1"/>
    <row r="458" ht="13.15" customHeight="1"/>
    <row r="459" ht="13.15" customHeight="1"/>
    <row r="460" ht="13.15" customHeight="1"/>
    <row r="461" ht="13.15" customHeight="1"/>
    <row r="462" ht="13.15" customHeight="1"/>
    <row r="463" ht="13.15" customHeight="1"/>
    <row r="464" ht="13.15" customHeight="1"/>
    <row r="465" ht="13.15" customHeight="1"/>
    <row r="466" ht="13.15" customHeight="1"/>
    <row r="467" ht="13.15" customHeight="1"/>
    <row r="468" ht="13.15" customHeight="1"/>
  </sheetData>
  <mergeCells count="32">
    <mergeCell ref="A20:Q20"/>
    <mergeCell ref="P6:P8"/>
    <mergeCell ref="A1:Q1"/>
    <mergeCell ref="P2:Q2"/>
    <mergeCell ref="A3:B8"/>
    <mergeCell ref="C3:C8"/>
    <mergeCell ref="D3:F4"/>
    <mergeCell ref="G3:G8"/>
    <mergeCell ref="H3:H8"/>
    <mergeCell ref="I3:I8"/>
    <mergeCell ref="J3:J8"/>
    <mergeCell ref="K3:M4"/>
    <mergeCell ref="Q6:Q8"/>
    <mergeCell ref="A9:B9"/>
    <mergeCell ref="A10:B10"/>
    <mergeCell ref="A11:B11"/>
    <mergeCell ref="A12:B12"/>
    <mergeCell ref="A13:B13"/>
    <mergeCell ref="N3:N8"/>
    <mergeCell ref="O3:O8"/>
    <mergeCell ref="P3:Q5"/>
    <mergeCell ref="D5:D8"/>
    <mergeCell ref="E5:E8"/>
    <mergeCell ref="F5:F8"/>
    <mergeCell ref="K5:K8"/>
    <mergeCell ref="L5:L8"/>
    <mergeCell ref="M5:M8"/>
    <mergeCell ref="A14:B14"/>
    <mergeCell ref="A15:B15"/>
    <mergeCell ref="A16:B16"/>
    <mergeCell ref="A17:B17"/>
    <mergeCell ref="A18:B18"/>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64" orientation="landscape" r:id="rId1"/>
  <headerFooter differentOddEven="1" scaleWithDoc="0">
    <oddHeader>&amp;L&amp;"Times New Roman,標準"&amp;8 107&amp;"標楷體,標準"年犯罪狀況及其分析</oddHeader>
    <evenHeader>&amp;R&amp;"標楷體,標準"&amp;8第二篇　犯罪之處理</evenHeader>
  </headerFooter>
  <colBreaks count="1" manualBreakCount="1">
    <brk id="7" max="19"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P77"/>
  <sheetViews>
    <sheetView showGridLines="0" workbookViewId="0">
      <selection activeCell="F18" sqref="F18"/>
    </sheetView>
  </sheetViews>
  <sheetFormatPr defaultColWidth="8.625" defaultRowHeight="15.75"/>
  <cols>
    <col min="1" max="1" width="12.125" style="328" customWidth="1"/>
    <col min="2" max="16" width="7.625" style="328" customWidth="1"/>
    <col min="17" max="16384" width="8.625" style="328"/>
  </cols>
  <sheetData>
    <row r="1" spans="1:16" s="324" customFormat="1" ht="20.25">
      <c r="A1" s="1165" t="s">
        <v>1030</v>
      </c>
      <c r="B1" s="1165"/>
      <c r="C1" s="1165"/>
      <c r="D1" s="1165"/>
      <c r="E1" s="1165"/>
      <c r="F1" s="1165"/>
      <c r="G1" s="1165"/>
      <c r="H1" s="1165"/>
      <c r="I1" s="1165"/>
      <c r="J1" s="1165"/>
      <c r="K1" s="1165"/>
      <c r="L1" s="1165"/>
      <c r="M1" s="1165"/>
      <c r="N1" s="1165"/>
      <c r="O1" s="1165"/>
      <c r="P1" s="1165"/>
    </row>
    <row r="2" spans="1:16" s="326" customFormat="1" ht="18.600000000000001" customHeight="1">
      <c r="A2" s="574" t="s">
        <v>1221</v>
      </c>
      <c r="B2" s="325"/>
      <c r="C2" s="325"/>
      <c r="D2" s="325"/>
      <c r="E2" s="325"/>
      <c r="F2" s="325"/>
      <c r="P2" s="327"/>
    </row>
    <row r="3" spans="1:16" ht="32.65" customHeight="1">
      <c r="A3" s="1166"/>
      <c r="B3" s="1164" t="s">
        <v>1105</v>
      </c>
      <c r="C3" s="1164"/>
      <c r="D3" s="1164"/>
      <c r="E3" s="1164" t="s">
        <v>364</v>
      </c>
      <c r="F3" s="1164"/>
      <c r="G3" s="1164"/>
      <c r="H3" s="1164" t="s">
        <v>365</v>
      </c>
      <c r="I3" s="1164"/>
      <c r="J3" s="1164"/>
      <c r="K3" s="1164" t="s">
        <v>366</v>
      </c>
      <c r="L3" s="1164"/>
      <c r="M3" s="1164"/>
      <c r="N3" s="1164" t="s">
        <v>367</v>
      </c>
      <c r="O3" s="1164"/>
      <c r="P3" s="1164"/>
    </row>
    <row r="4" spans="1:16" ht="32.65" customHeight="1">
      <c r="A4" s="1167"/>
      <c r="B4" s="329" t="s">
        <v>204</v>
      </c>
      <c r="C4" s="329" t="s">
        <v>5</v>
      </c>
      <c r="D4" s="329" t="s">
        <v>371</v>
      </c>
      <c r="E4" s="329" t="s">
        <v>204</v>
      </c>
      <c r="F4" s="329" t="s">
        <v>305</v>
      </c>
      <c r="G4" s="329" t="s">
        <v>371</v>
      </c>
      <c r="H4" s="329" t="s">
        <v>204</v>
      </c>
      <c r="I4" s="329" t="s">
        <v>305</v>
      </c>
      <c r="J4" s="329" t="s">
        <v>372</v>
      </c>
      <c r="K4" s="329" t="s">
        <v>204</v>
      </c>
      <c r="L4" s="329" t="s">
        <v>305</v>
      </c>
      <c r="M4" s="329" t="s">
        <v>372</v>
      </c>
      <c r="N4" s="329" t="s">
        <v>204</v>
      </c>
      <c r="O4" s="329" t="s">
        <v>305</v>
      </c>
      <c r="P4" s="329" t="s">
        <v>373</v>
      </c>
    </row>
    <row r="5" spans="1:16" ht="32.65" customHeight="1">
      <c r="A5" s="573" t="s">
        <v>659</v>
      </c>
      <c r="B5" s="331">
        <v>35354</v>
      </c>
      <c r="C5" s="332">
        <f>C6+C7</f>
        <v>100</v>
      </c>
      <c r="D5" s="331">
        <f>B5/$B5*100</f>
        <v>100</v>
      </c>
      <c r="E5" s="331">
        <v>34187</v>
      </c>
      <c r="F5" s="332">
        <f>F6+F7</f>
        <v>100</v>
      </c>
      <c r="G5" s="331">
        <f>E5/$B5*100</f>
        <v>96.699100526107372</v>
      </c>
      <c r="H5" s="333">
        <v>34442</v>
      </c>
      <c r="I5" s="332">
        <f>I6+I7</f>
        <v>100</v>
      </c>
      <c r="J5" s="331">
        <f>H5/$B5*100</f>
        <v>97.420376760762579</v>
      </c>
      <c r="K5" s="331">
        <v>33949</v>
      </c>
      <c r="L5" s="332">
        <f>L6+L7</f>
        <v>100</v>
      </c>
      <c r="M5" s="331">
        <f>K5/$B5*100</f>
        <v>96.025909373762516</v>
      </c>
      <c r="N5" s="331">
        <v>34585</v>
      </c>
      <c r="O5" s="332">
        <f>O6+O7</f>
        <v>100</v>
      </c>
      <c r="P5" s="331">
        <f>N5/$B5*100</f>
        <v>97.824857159020198</v>
      </c>
    </row>
    <row r="6" spans="1:16" ht="32.65" customHeight="1">
      <c r="A6" s="330" t="s">
        <v>374</v>
      </c>
      <c r="B6" s="331">
        <v>31904</v>
      </c>
      <c r="C6" s="332">
        <f>B6/B$5*100</f>
        <v>90.241556825253156</v>
      </c>
      <c r="D6" s="331">
        <f t="shared" ref="D6:D7" si="0">B6/$B6*100</f>
        <v>100</v>
      </c>
      <c r="E6" s="331">
        <v>31038</v>
      </c>
      <c r="F6" s="332">
        <f>E6/E$5*100</f>
        <v>90.788896364115018</v>
      </c>
      <c r="G6" s="331">
        <f t="shared" ref="G6:G7" si="1">E6/$B6*100</f>
        <v>97.285606820461382</v>
      </c>
      <c r="H6" s="333">
        <v>31522</v>
      </c>
      <c r="I6" s="332">
        <f>H6/H5*100</f>
        <v>91.52197897915336</v>
      </c>
      <c r="J6" s="331">
        <f t="shared" ref="J6:J7" si="2">H6/$B6*100</f>
        <v>98.802657973921768</v>
      </c>
      <c r="K6" s="331">
        <v>31034</v>
      </c>
      <c r="L6" s="332">
        <f>K6/K5*100</f>
        <v>91.413590974697343</v>
      </c>
      <c r="M6" s="331">
        <f t="shared" ref="M6:M7" si="3">K6/$B6*100</f>
        <v>97.273069207622868</v>
      </c>
      <c r="N6" s="331">
        <v>31491</v>
      </c>
      <c r="O6" s="332">
        <f>N6/N5*100</f>
        <v>91.053925112042791</v>
      </c>
      <c r="P6" s="331">
        <f t="shared" ref="P6:P7" si="4">N6/$B6*100</f>
        <v>98.705491474423269</v>
      </c>
    </row>
    <row r="7" spans="1:16" ht="32.65" customHeight="1">
      <c r="A7" s="330" t="s">
        <v>375</v>
      </c>
      <c r="B7" s="331">
        <v>3450</v>
      </c>
      <c r="C7" s="332">
        <f>B7/B$5*100</f>
        <v>9.7584431747468461</v>
      </c>
      <c r="D7" s="331">
        <f t="shared" si="0"/>
        <v>100</v>
      </c>
      <c r="E7" s="331">
        <v>3149</v>
      </c>
      <c r="F7" s="332">
        <f>E7/E$5*100</f>
        <v>9.2111036358849852</v>
      </c>
      <c r="G7" s="331">
        <f t="shared" si="1"/>
        <v>91.275362318840578</v>
      </c>
      <c r="H7" s="333">
        <v>2920</v>
      </c>
      <c r="I7" s="332">
        <f>H7/H5*100</f>
        <v>8.47802102084664</v>
      </c>
      <c r="J7" s="331">
        <f t="shared" si="2"/>
        <v>84.637681159420282</v>
      </c>
      <c r="K7" s="331">
        <v>2915</v>
      </c>
      <c r="L7" s="332">
        <f>K7/K5*100</f>
        <v>8.586409025302661</v>
      </c>
      <c r="M7" s="331">
        <f t="shared" si="3"/>
        <v>84.492753623188406</v>
      </c>
      <c r="N7" s="336">
        <v>3094</v>
      </c>
      <c r="O7" s="337">
        <f>N7/N5*100</f>
        <v>8.9460748879572076</v>
      </c>
      <c r="P7" s="331">
        <f t="shared" si="4"/>
        <v>89.681159420289859</v>
      </c>
    </row>
    <row r="8" spans="1:16" s="334" customFormat="1" ht="32.65" customHeight="1">
      <c r="A8" s="1168"/>
      <c r="B8" s="1164" t="s">
        <v>1106</v>
      </c>
      <c r="C8" s="1164"/>
      <c r="D8" s="1164"/>
      <c r="E8" s="1164" t="s">
        <v>369</v>
      </c>
      <c r="F8" s="1164"/>
      <c r="G8" s="1164"/>
      <c r="H8" s="1164" t="s">
        <v>370</v>
      </c>
      <c r="I8" s="1164"/>
      <c r="J8" s="1164"/>
      <c r="K8" s="1164" t="s">
        <v>376</v>
      </c>
      <c r="L8" s="1164"/>
      <c r="M8" s="1164"/>
      <c r="N8" s="1164" t="s">
        <v>1103</v>
      </c>
      <c r="O8" s="1164"/>
      <c r="P8" s="1164"/>
    </row>
    <row r="9" spans="1:16" ht="32.65" customHeight="1">
      <c r="A9" s="1167"/>
      <c r="B9" s="557" t="s">
        <v>204</v>
      </c>
      <c r="C9" s="557" t="s">
        <v>305</v>
      </c>
      <c r="D9" s="557" t="s">
        <v>371</v>
      </c>
      <c r="E9" s="557" t="s">
        <v>204</v>
      </c>
      <c r="F9" s="557" t="s">
        <v>305</v>
      </c>
      <c r="G9" s="557" t="s">
        <v>377</v>
      </c>
      <c r="H9" s="557" t="s">
        <v>204</v>
      </c>
      <c r="I9" s="557" t="s">
        <v>305</v>
      </c>
      <c r="J9" s="557" t="s">
        <v>371</v>
      </c>
      <c r="K9" s="557" t="s">
        <v>204</v>
      </c>
      <c r="L9" s="557" t="s">
        <v>205</v>
      </c>
      <c r="M9" s="557" t="s">
        <v>371</v>
      </c>
      <c r="N9" s="557" t="s">
        <v>204</v>
      </c>
      <c r="O9" s="557" t="s">
        <v>205</v>
      </c>
      <c r="P9" s="557" t="s">
        <v>371</v>
      </c>
    </row>
    <row r="10" spans="1:16" ht="32.65" customHeight="1">
      <c r="A10" s="573" t="s">
        <v>659</v>
      </c>
      <c r="B10" s="331">
        <v>36294</v>
      </c>
      <c r="C10" s="332">
        <f>C11+C12</f>
        <v>100</v>
      </c>
      <c r="D10" s="331">
        <f>B10/$B5*100</f>
        <v>102.65882219833682</v>
      </c>
      <c r="E10" s="331">
        <v>36161</v>
      </c>
      <c r="F10" s="332">
        <f>F11+F12</f>
        <v>100</v>
      </c>
      <c r="G10" s="331">
        <f>E10/$B5*100</f>
        <v>102.28262714261469</v>
      </c>
      <c r="H10" s="331">
        <v>34771</v>
      </c>
      <c r="I10" s="332">
        <f>I11+I12</f>
        <v>100</v>
      </c>
      <c r="J10" s="331">
        <f>H10/$B5*100</f>
        <v>98.350964530180462</v>
      </c>
      <c r="K10" s="331">
        <v>32547</v>
      </c>
      <c r="L10" s="332">
        <f>L11+L12</f>
        <v>100.00000000000001</v>
      </c>
      <c r="M10" s="331">
        <f>K10/$B5*100</f>
        <v>92.060304350285676</v>
      </c>
      <c r="N10" s="331">
        <v>25221</v>
      </c>
      <c r="O10" s="332">
        <f>O11+O12</f>
        <v>100</v>
      </c>
      <c r="P10" s="331">
        <f>N10/$B5*100</f>
        <v>71.338462408779762</v>
      </c>
    </row>
    <row r="11" spans="1:16" ht="32.65" customHeight="1">
      <c r="A11" s="330" t="s">
        <v>374</v>
      </c>
      <c r="B11" s="331">
        <v>32897</v>
      </c>
      <c r="C11" s="332">
        <f>B11/B10*100</f>
        <v>90.64032622472034</v>
      </c>
      <c r="D11" s="331">
        <f>B11/$B6*100</f>
        <v>103.11246238716147</v>
      </c>
      <c r="E11" s="331">
        <v>32692</v>
      </c>
      <c r="F11" s="332">
        <f>E11/E10*100</f>
        <v>90.406791847570588</v>
      </c>
      <c r="G11" s="331">
        <f>E11/$B6*100</f>
        <v>102.46990972918756</v>
      </c>
      <c r="H11" s="331">
        <v>31428</v>
      </c>
      <c r="I11" s="332">
        <f>H11/H10*100</f>
        <v>90.385666216099622</v>
      </c>
      <c r="J11" s="331">
        <f>H11/$B6*100</f>
        <v>98.508024072216642</v>
      </c>
      <c r="K11" s="331">
        <v>29275</v>
      </c>
      <c r="L11" s="332">
        <f>K11/K10*100</f>
        <v>89.946846099486905</v>
      </c>
      <c r="M11" s="331">
        <f>K11/$B6*100</f>
        <v>91.759653961885661</v>
      </c>
      <c r="N11" s="331">
        <v>22682</v>
      </c>
      <c r="O11" s="332">
        <f>N11/N10*100</f>
        <v>89.932992347646803</v>
      </c>
      <c r="P11" s="331">
        <f>N11/$B6*100</f>
        <v>71.094533600802407</v>
      </c>
    </row>
    <row r="12" spans="1:16" ht="32.65" customHeight="1">
      <c r="A12" s="335" t="s">
        <v>375</v>
      </c>
      <c r="B12" s="336">
        <v>3397</v>
      </c>
      <c r="C12" s="337">
        <f>B12/B10*100</f>
        <v>9.3596737752796599</v>
      </c>
      <c r="D12" s="336">
        <f>B12/$B7*100</f>
        <v>98.463768115942031</v>
      </c>
      <c r="E12" s="336">
        <v>3469</v>
      </c>
      <c r="F12" s="337">
        <f>E12/E10*100</f>
        <v>9.5932081524294119</v>
      </c>
      <c r="G12" s="336">
        <f>E12/$B7*100</f>
        <v>100.55072463768116</v>
      </c>
      <c r="H12" s="336">
        <v>3343</v>
      </c>
      <c r="I12" s="337">
        <f>H12/H10*100</f>
        <v>9.614333783900376</v>
      </c>
      <c r="J12" s="336">
        <f>H12/$B7*100</f>
        <v>96.898550724637673</v>
      </c>
      <c r="K12" s="336">
        <v>3272</v>
      </c>
      <c r="L12" s="337">
        <f>K12/K10*100</f>
        <v>10.053153900513104</v>
      </c>
      <c r="M12" s="336">
        <f>K12/$B7*100</f>
        <v>94.840579710144922</v>
      </c>
      <c r="N12" s="336">
        <v>2539</v>
      </c>
      <c r="O12" s="337">
        <f>N12/N10*100</f>
        <v>10.067007652353197</v>
      </c>
      <c r="P12" s="336">
        <f>N12/$B7*100</f>
        <v>73.594202898550719</v>
      </c>
    </row>
    <row r="13" spans="1:16" s="316" customFormat="1" ht="15.75" customHeight="1">
      <c r="A13" s="572" t="s">
        <v>660</v>
      </c>
      <c r="C13" s="338"/>
      <c r="F13" s="338"/>
    </row>
    <row r="14" spans="1:16" ht="15.75" customHeight="1">
      <c r="A14" s="316"/>
    </row>
    <row r="15" spans="1:16" ht="15.75" customHeight="1"/>
    <row r="16" spans="1: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sheetData>
  <mergeCells count="13">
    <mergeCell ref="N8:P8"/>
    <mergeCell ref="A1:P1"/>
    <mergeCell ref="A3:A4"/>
    <mergeCell ref="B3:D3"/>
    <mergeCell ref="E3:G3"/>
    <mergeCell ref="H3:J3"/>
    <mergeCell ref="K3:M3"/>
    <mergeCell ref="N3:P3"/>
    <mergeCell ref="A8:A9"/>
    <mergeCell ref="B8:D8"/>
    <mergeCell ref="E8:G8"/>
    <mergeCell ref="H8:J8"/>
    <mergeCell ref="K8:M8"/>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75"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Z28"/>
  <sheetViews>
    <sheetView showGridLines="0" workbookViewId="0">
      <pane xSplit="2" ySplit="3" topLeftCell="C13" activePane="bottomRight" state="frozen"/>
      <selection activeCell="A23" sqref="A23"/>
      <selection pane="topRight" activeCell="A23" sqref="A23"/>
      <selection pane="bottomLeft" activeCell="A23" sqref="A23"/>
      <selection pane="bottomRight" activeCell="A22" sqref="A22:A23"/>
    </sheetView>
  </sheetViews>
  <sheetFormatPr defaultColWidth="8.625" defaultRowHeight="15.75"/>
  <cols>
    <col min="1" max="1" width="5.875" style="341" customWidth="1"/>
    <col min="2" max="2" width="4.5" style="553" customWidth="1"/>
    <col min="3" max="26" width="7.625" style="341" customWidth="1"/>
    <col min="27" max="16384" width="8.625" style="341"/>
  </cols>
  <sheetData>
    <row r="1" spans="1:26" s="339" customFormat="1" ht="27.2" customHeight="1">
      <c r="A1" s="1169" t="s">
        <v>378</v>
      </c>
      <c r="B1" s="1169"/>
      <c r="C1" s="1169"/>
      <c r="D1" s="1169"/>
      <c r="E1" s="1169"/>
      <c r="F1" s="1169"/>
      <c r="G1" s="1169"/>
      <c r="H1" s="1169"/>
      <c r="I1" s="1169"/>
      <c r="J1" s="1169"/>
      <c r="K1" s="1169"/>
      <c r="L1" s="1169"/>
      <c r="M1" s="1169"/>
      <c r="N1" s="1169"/>
      <c r="O1" s="1169"/>
      <c r="P1" s="1169"/>
      <c r="Q1" s="1169"/>
      <c r="R1" s="1169"/>
      <c r="S1" s="1169"/>
      <c r="T1" s="1169"/>
      <c r="U1" s="1169"/>
      <c r="V1" s="1169"/>
      <c r="W1" s="1169"/>
      <c r="X1" s="1169"/>
      <c r="Y1" s="1169"/>
      <c r="Z1" s="1169"/>
    </row>
    <row r="2" spans="1:26" s="330" customFormat="1" ht="98.45" customHeight="1">
      <c r="A2" s="1168"/>
      <c r="B2" s="1168"/>
      <c r="C2" s="1171" t="s">
        <v>514</v>
      </c>
      <c r="D2" s="1171"/>
      <c r="E2" s="1171"/>
      <c r="F2" s="1171" t="s">
        <v>661</v>
      </c>
      <c r="G2" s="1171"/>
      <c r="H2" s="1171"/>
      <c r="I2" s="1171" t="s">
        <v>662</v>
      </c>
      <c r="J2" s="1171"/>
      <c r="K2" s="1171"/>
      <c r="L2" s="1171" t="s">
        <v>663</v>
      </c>
      <c r="M2" s="1171"/>
      <c r="N2" s="1171"/>
      <c r="O2" s="1171" t="s">
        <v>664</v>
      </c>
      <c r="P2" s="1171"/>
      <c r="Q2" s="1171"/>
      <c r="R2" s="1172" t="s">
        <v>379</v>
      </c>
      <c r="S2" s="1172"/>
      <c r="T2" s="1172"/>
      <c r="U2" s="1173" t="s">
        <v>380</v>
      </c>
      <c r="V2" s="1173"/>
      <c r="W2" s="1173"/>
      <c r="X2" s="1171" t="s">
        <v>665</v>
      </c>
      <c r="Y2" s="1171"/>
      <c r="Z2" s="1171"/>
    </row>
    <row r="3" spans="1:26" ht="16.5">
      <c r="A3" s="1170"/>
      <c r="B3" s="1170"/>
      <c r="C3" s="340" t="s">
        <v>240</v>
      </c>
      <c r="D3" s="340" t="s">
        <v>228</v>
      </c>
      <c r="E3" s="340" t="s">
        <v>97</v>
      </c>
      <c r="F3" s="340" t="s">
        <v>240</v>
      </c>
      <c r="G3" s="340" t="s">
        <v>228</v>
      </c>
      <c r="H3" s="340" t="s">
        <v>229</v>
      </c>
      <c r="I3" s="340" t="s">
        <v>240</v>
      </c>
      <c r="J3" s="340" t="s">
        <v>96</v>
      </c>
      <c r="K3" s="340" t="s">
        <v>229</v>
      </c>
      <c r="L3" s="340" t="s">
        <v>240</v>
      </c>
      <c r="M3" s="340" t="s">
        <v>96</v>
      </c>
      <c r="N3" s="340" t="s">
        <v>97</v>
      </c>
      <c r="O3" s="340" t="s">
        <v>381</v>
      </c>
      <c r="P3" s="340" t="s">
        <v>228</v>
      </c>
      <c r="Q3" s="340" t="s">
        <v>229</v>
      </c>
      <c r="R3" s="340" t="s">
        <v>240</v>
      </c>
      <c r="S3" s="340" t="s">
        <v>96</v>
      </c>
      <c r="T3" s="340" t="s">
        <v>229</v>
      </c>
      <c r="U3" s="340" t="s">
        <v>381</v>
      </c>
      <c r="V3" s="340" t="s">
        <v>96</v>
      </c>
      <c r="W3" s="340" t="s">
        <v>229</v>
      </c>
      <c r="X3" s="340" t="s">
        <v>240</v>
      </c>
      <c r="Y3" s="340" t="s">
        <v>228</v>
      </c>
      <c r="Z3" s="340" t="s">
        <v>229</v>
      </c>
    </row>
    <row r="4" spans="1:26" ht="27" customHeight="1">
      <c r="A4" s="1079" t="s">
        <v>1078</v>
      </c>
      <c r="B4" s="220" t="s">
        <v>264</v>
      </c>
      <c r="C4" s="342">
        <v>35354</v>
      </c>
      <c r="D4" s="342">
        <v>31904</v>
      </c>
      <c r="E4" s="342">
        <v>3450</v>
      </c>
      <c r="F4" s="342">
        <v>184</v>
      </c>
      <c r="G4" s="342">
        <v>148</v>
      </c>
      <c r="H4" s="342">
        <v>36</v>
      </c>
      <c r="I4" s="342">
        <v>1</v>
      </c>
      <c r="J4" s="342">
        <v>1</v>
      </c>
      <c r="K4" s="342">
        <v>0</v>
      </c>
      <c r="L4" s="342">
        <v>4058</v>
      </c>
      <c r="M4" s="342">
        <v>3667</v>
      </c>
      <c r="N4" s="342">
        <v>391</v>
      </c>
      <c r="O4" s="342">
        <v>15460</v>
      </c>
      <c r="P4" s="342">
        <v>14220</v>
      </c>
      <c r="Q4" s="342">
        <v>1240</v>
      </c>
      <c r="R4" s="342">
        <v>13221</v>
      </c>
      <c r="S4" s="342">
        <v>11774</v>
      </c>
      <c r="T4" s="342">
        <v>1447</v>
      </c>
      <c r="U4" s="342">
        <v>2344</v>
      </c>
      <c r="V4" s="342">
        <v>2058</v>
      </c>
      <c r="W4" s="342">
        <v>286</v>
      </c>
      <c r="X4" s="342">
        <v>86</v>
      </c>
      <c r="Y4" s="342">
        <v>36</v>
      </c>
      <c r="Z4" s="342">
        <v>50</v>
      </c>
    </row>
    <row r="5" spans="1:26" ht="27" customHeight="1">
      <c r="A5" s="1079"/>
      <c r="B5" s="220" t="s">
        <v>5</v>
      </c>
      <c r="C5" s="343">
        <f t="shared" ref="C5" si="0">SUM(F5,I5,L5,O5,R5,U5,X5)</f>
        <v>99.999999999999986</v>
      </c>
      <c r="D5" s="343">
        <f t="shared" ref="D5" si="1">SUM(G5,J5,M5,P5,S5,V5,Y5)</f>
        <v>100.00000000000001</v>
      </c>
      <c r="E5" s="343">
        <f t="shared" ref="E5" si="2">SUM(H5,K5,N5,Q5,T5,W5,Z5)</f>
        <v>100</v>
      </c>
      <c r="F5" s="344">
        <f>F4/$C4*100</f>
        <v>0.52045030265316505</v>
      </c>
      <c r="G5" s="344">
        <f>G4/$D4*100</f>
        <v>0.46389167502507522</v>
      </c>
      <c r="H5" s="344">
        <f>H4/$E4*100</f>
        <v>1.0434782608695654</v>
      </c>
      <c r="I5" s="344">
        <f>I4/$C4*100</f>
        <v>2.8285342535498107E-3</v>
      </c>
      <c r="J5" s="344">
        <f>J4/$D4*100</f>
        <v>3.1344032096288867E-3</v>
      </c>
      <c r="K5" s="344" t="s">
        <v>100</v>
      </c>
      <c r="L5" s="344">
        <f>L4/$C4*100</f>
        <v>11.478192000905132</v>
      </c>
      <c r="M5" s="344">
        <f>M4/$D4*100</f>
        <v>11.493856569709129</v>
      </c>
      <c r="N5" s="344">
        <f>N4/$E4*100</f>
        <v>11.333333333333332</v>
      </c>
      <c r="O5" s="344">
        <f>O4/$C4*100</f>
        <v>43.729139559880068</v>
      </c>
      <c r="P5" s="344">
        <f>P4/$D4*100</f>
        <v>44.571213640922771</v>
      </c>
      <c r="Q5" s="344">
        <f>Q4/$E4*100</f>
        <v>35.94202898550725</v>
      </c>
      <c r="R5" s="344">
        <f>R4/$C4*100</f>
        <v>37.396051366182043</v>
      </c>
      <c r="S5" s="344">
        <f>S4/$D4*100</f>
        <v>36.904463390170513</v>
      </c>
      <c r="T5" s="344">
        <f>T4/$E4*100</f>
        <v>41.942028985507243</v>
      </c>
      <c r="U5" s="344">
        <f>U4/$C4*100</f>
        <v>6.630084290320756</v>
      </c>
      <c r="V5" s="344">
        <f>V4/$D4*100</f>
        <v>6.4506018054162491</v>
      </c>
      <c r="W5" s="344">
        <f>W4/$E4*100</f>
        <v>8.2898550724637676</v>
      </c>
      <c r="X5" s="344">
        <f>X4/$C4*100</f>
        <v>0.2432539458052837</v>
      </c>
      <c r="Y5" s="344">
        <f>Y4/$D4*100</f>
        <v>0.11283851554663993</v>
      </c>
      <c r="Z5" s="344">
        <f>Z4/$E4*100</f>
        <v>1.4492753623188406</v>
      </c>
    </row>
    <row r="6" spans="1:26" ht="27" customHeight="1">
      <c r="A6" s="1079" t="s">
        <v>16</v>
      </c>
      <c r="B6" s="220" t="s">
        <v>300</v>
      </c>
      <c r="C6" s="342">
        <v>34187</v>
      </c>
      <c r="D6" s="342">
        <v>31038</v>
      </c>
      <c r="E6" s="342">
        <v>3149</v>
      </c>
      <c r="F6" s="342">
        <v>172</v>
      </c>
      <c r="G6" s="342">
        <v>127</v>
      </c>
      <c r="H6" s="342">
        <v>45</v>
      </c>
      <c r="I6" s="342">
        <v>1</v>
      </c>
      <c r="J6" s="342">
        <v>0</v>
      </c>
      <c r="K6" s="342">
        <v>1</v>
      </c>
      <c r="L6" s="342">
        <v>3852</v>
      </c>
      <c r="M6" s="342">
        <v>3498</v>
      </c>
      <c r="N6" s="342">
        <v>354</v>
      </c>
      <c r="O6" s="342">
        <v>15097</v>
      </c>
      <c r="P6" s="342">
        <v>13912</v>
      </c>
      <c r="Q6" s="342">
        <v>1185</v>
      </c>
      <c r="R6" s="342">
        <v>12706</v>
      </c>
      <c r="S6" s="342">
        <v>11436</v>
      </c>
      <c r="T6" s="342">
        <v>1270</v>
      </c>
      <c r="U6" s="342">
        <v>2322</v>
      </c>
      <c r="V6" s="342">
        <v>2055</v>
      </c>
      <c r="W6" s="342">
        <v>267</v>
      </c>
      <c r="X6" s="342">
        <v>37</v>
      </c>
      <c r="Y6" s="342">
        <v>10</v>
      </c>
      <c r="Z6" s="342">
        <v>27</v>
      </c>
    </row>
    <row r="7" spans="1:26" ht="27" customHeight="1">
      <c r="A7" s="1079"/>
      <c r="B7" s="220" t="s">
        <v>5</v>
      </c>
      <c r="C7" s="343">
        <f t="shared" ref="C7" si="3">SUM(F7,I7,L7,O7,R7,U7,X7)</f>
        <v>100</v>
      </c>
      <c r="D7" s="343">
        <f t="shared" ref="D7" si="4">SUM(G7,J7,M7,P7,S7,V7,Y7)</f>
        <v>99.999999999999986</v>
      </c>
      <c r="E7" s="343">
        <f t="shared" ref="E7" si="5">SUM(H7,K7,N7,Q7,T7,W7,Z7)</f>
        <v>99.968243886948244</v>
      </c>
      <c r="F7" s="344">
        <f>F6/$C6*100</f>
        <v>0.50311521923538183</v>
      </c>
      <c r="G7" s="344">
        <f>G6/$D6*100</f>
        <v>0.40917584895934012</v>
      </c>
      <c r="H7" s="344">
        <f>H6/$E6*100</f>
        <v>1.4290250873293109</v>
      </c>
      <c r="I7" s="344">
        <f>I6/$C6*100</f>
        <v>2.9250884839266389E-3</v>
      </c>
      <c r="J7" s="344">
        <f>J6/$D6*100</f>
        <v>0</v>
      </c>
      <c r="K7" s="344" t="s">
        <v>100</v>
      </c>
      <c r="L7" s="344">
        <f>L6/$C6*100</f>
        <v>11.267440840085413</v>
      </c>
      <c r="M7" s="344">
        <f>M6/$D6*100</f>
        <v>11.270056060313165</v>
      </c>
      <c r="N7" s="344">
        <f>N6/$E6*100</f>
        <v>11.241664020323912</v>
      </c>
      <c r="O7" s="344">
        <f>O6/$C6*100</f>
        <v>44.160060841840462</v>
      </c>
      <c r="P7" s="344">
        <f>P6/$D6*100</f>
        <v>44.82247567497906</v>
      </c>
      <c r="Q7" s="344">
        <f>Q6/$E6*100</f>
        <v>37.630993966338522</v>
      </c>
      <c r="R7" s="344">
        <f>R6/$C6*100</f>
        <v>37.166174276771876</v>
      </c>
      <c r="S7" s="344">
        <f>S6/$D6*100</f>
        <v>36.845157548811137</v>
      </c>
      <c r="T7" s="344">
        <f>T6/$E6*100</f>
        <v>40.330263575738329</v>
      </c>
      <c r="U7" s="344">
        <f>U6/$C6*100</f>
        <v>6.7920554596776554</v>
      </c>
      <c r="V7" s="344">
        <f>V6/$D6*100</f>
        <v>6.6209162961531023</v>
      </c>
      <c r="W7" s="344">
        <f>W6/$E6*100</f>
        <v>8.4788821848205789</v>
      </c>
      <c r="X7" s="344">
        <f>X6/$C6*100</f>
        <v>0.10822827390528564</v>
      </c>
      <c r="Y7" s="344">
        <f>Y6/$D6*100</f>
        <v>3.2218570784200012E-2</v>
      </c>
      <c r="Z7" s="344">
        <f>Z6/$E6*100</f>
        <v>0.85741505239758653</v>
      </c>
    </row>
    <row r="8" spans="1:26" ht="27" customHeight="1">
      <c r="A8" s="1079" t="s">
        <v>17</v>
      </c>
      <c r="B8" s="220" t="s">
        <v>382</v>
      </c>
      <c r="C8" s="342">
        <v>34442</v>
      </c>
      <c r="D8" s="342">
        <v>31522</v>
      </c>
      <c r="E8" s="342">
        <v>2920</v>
      </c>
      <c r="F8" s="342">
        <v>177</v>
      </c>
      <c r="G8" s="342">
        <v>136</v>
      </c>
      <c r="H8" s="342">
        <v>41</v>
      </c>
      <c r="I8" s="342">
        <v>0</v>
      </c>
      <c r="J8" s="342">
        <v>0</v>
      </c>
      <c r="K8" s="342">
        <v>0</v>
      </c>
      <c r="L8" s="342">
        <v>4060</v>
      </c>
      <c r="M8" s="342">
        <v>3692</v>
      </c>
      <c r="N8" s="342">
        <v>368</v>
      </c>
      <c r="O8" s="342">
        <v>14851</v>
      </c>
      <c r="P8" s="342">
        <v>13824</v>
      </c>
      <c r="Q8" s="342">
        <v>1027</v>
      </c>
      <c r="R8" s="342">
        <v>13094</v>
      </c>
      <c r="S8" s="342">
        <v>11871</v>
      </c>
      <c r="T8" s="342">
        <v>1223</v>
      </c>
      <c r="U8" s="342">
        <v>2235</v>
      </c>
      <c r="V8" s="342">
        <v>1984</v>
      </c>
      <c r="W8" s="342">
        <v>251</v>
      </c>
      <c r="X8" s="342">
        <v>25</v>
      </c>
      <c r="Y8" s="342">
        <v>15</v>
      </c>
      <c r="Z8" s="342">
        <v>10</v>
      </c>
    </row>
    <row r="9" spans="1:26" ht="27" customHeight="1">
      <c r="A9" s="1079"/>
      <c r="B9" s="220" t="s">
        <v>5</v>
      </c>
      <c r="C9" s="343">
        <f t="shared" ref="C9" si="6">SUM(F9,I9,L9,O9,R9,U9,X9)</f>
        <v>99.999999999999986</v>
      </c>
      <c r="D9" s="343">
        <f t="shared" ref="D9" si="7">SUM(G9,J9,M9,P9,S9,V9,Y9)</f>
        <v>100.00000000000001</v>
      </c>
      <c r="E9" s="343">
        <f t="shared" ref="E9" si="8">SUM(H9,K9,N9,Q9,T9,W9,Z9)</f>
        <v>99.999999999999986</v>
      </c>
      <c r="F9" s="344">
        <f>F8/$C8*100</f>
        <v>0.51390743859241617</v>
      </c>
      <c r="G9" s="344">
        <f>G8/$D8*100</f>
        <v>0.43144470528519763</v>
      </c>
      <c r="H9" s="344">
        <f>H8/$E8*100</f>
        <v>1.404109589041096</v>
      </c>
      <c r="I9" s="344">
        <f>I8/$C8*100</f>
        <v>0</v>
      </c>
      <c r="J9" s="344" t="s">
        <v>100</v>
      </c>
      <c r="K9" s="344">
        <f>K8/$E8*100</f>
        <v>0</v>
      </c>
      <c r="L9" s="344">
        <f>L8/$C8*100</f>
        <v>11.787933337204576</v>
      </c>
      <c r="M9" s="344">
        <f>M8/$D8*100</f>
        <v>11.712454793477571</v>
      </c>
      <c r="N9" s="344">
        <f>N8/$E8*100</f>
        <v>12.602739726027398</v>
      </c>
      <c r="O9" s="344">
        <f>O8/$C8*100</f>
        <v>43.118866500203239</v>
      </c>
      <c r="P9" s="344">
        <f>P8/$D8*100</f>
        <v>43.8550853372248</v>
      </c>
      <c r="Q9" s="344">
        <f>Q8/$E8*100</f>
        <v>35.171232876712324</v>
      </c>
      <c r="R9" s="344">
        <f>R8/$C8*100</f>
        <v>38.017536728412985</v>
      </c>
      <c r="S9" s="344">
        <f>S8/$D8*100</f>
        <v>37.6594124738278</v>
      </c>
      <c r="T9" s="344">
        <f>T8/$E8*100</f>
        <v>41.883561643835613</v>
      </c>
      <c r="U9" s="344">
        <f>U8/$C8*100</f>
        <v>6.489170199175426</v>
      </c>
      <c r="V9" s="344">
        <f>V8/$D8*100</f>
        <v>6.2940168771017078</v>
      </c>
      <c r="W9" s="344">
        <f>W8/$E8*100</f>
        <v>8.5958904109589032</v>
      </c>
      <c r="X9" s="344">
        <f>X8/$C8*100</f>
        <v>7.2585796411358233E-2</v>
      </c>
      <c r="Y9" s="344">
        <f>Y8/$D8*100</f>
        <v>4.7585813082926212E-2</v>
      </c>
      <c r="Z9" s="344">
        <f>Z8/$E8*100</f>
        <v>0.34246575342465752</v>
      </c>
    </row>
    <row r="10" spans="1:26" ht="27" customHeight="1">
      <c r="A10" s="1079" t="s">
        <v>18</v>
      </c>
      <c r="B10" s="220" t="s">
        <v>264</v>
      </c>
      <c r="C10" s="342">
        <v>33949</v>
      </c>
      <c r="D10" s="342">
        <v>31034</v>
      </c>
      <c r="E10" s="342">
        <v>2915</v>
      </c>
      <c r="F10" s="342">
        <v>190</v>
      </c>
      <c r="G10" s="342">
        <v>138</v>
      </c>
      <c r="H10" s="342">
        <v>52</v>
      </c>
      <c r="I10" s="342">
        <v>0</v>
      </c>
      <c r="J10" s="342">
        <v>0</v>
      </c>
      <c r="K10" s="342">
        <v>0</v>
      </c>
      <c r="L10" s="342">
        <v>3746</v>
      </c>
      <c r="M10" s="342">
        <v>3437</v>
      </c>
      <c r="N10" s="342">
        <v>309</v>
      </c>
      <c r="O10" s="342">
        <v>14648</v>
      </c>
      <c r="P10" s="342">
        <v>13612</v>
      </c>
      <c r="Q10" s="342">
        <v>1036</v>
      </c>
      <c r="R10" s="342">
        <v>13139</v>
      </c>
      <c r="S10" s="342">
        <v>11882</v>
      </c>
      <c r="T10" s="342">
        <v>1257</v>
      </c>
      <c r="U10" s="342">
        <v>2204</v>
      </c>
      <c r="V10" s="342">
        <v>1955</v>
      </c>
      <c r="W10" s="342">
        <v>249</v>
      </c>
      <c r="X10" s="342">
        <v>22</v>
      </c>
      <c r="Y10" s="342">
        <v>10</v>
      </c>
      <c r="Z10" s="342">
        <v>12</v>
      </c>
    </row>
    <row r="11" spans="1:26" ht="27" customHeight="1">
      <c r="A11" s="1079"/>
      <c r="B11" s="220" t="s">
        <v>5</v>
      </c>
      <c r="C11" s="343">
        <f t="shared" ref="C11" si="9">SUM(F11,I11,L11,O11,R11,U11,X11)</f>
        <v>100.00000000000001</v>
      </c>
      <c r="D11" s="343">
        <f t="shared" ref="D11" si="10">SUM(G11,J11,M11,P11,S11,V11,Y11)</f>
        <v>100</v>
      </c>
      <c r="E11" s="343">
        <f t="shared" ref="E11" si="11">SUM(H11,K11,N11,Q11,T11,W11,Z11)</f>
        <v>100</v>
      </c>
      <c r="F11" s="344">
        <f>F10/$C10*100</f>
        <v>0.55966302394768619</v>
      </c>
      <c r="G11" s="344">
        <f>G10/$D10*100</f>
        <v>0.44467358381130373</v>
      </c>
      <c r="H11" s="344">
        <f>H10/$E10*100</f>
        <v>1.7838765008576329</v>
      </c>
      <c r="I11" s="344" t="s">
        <v>100</v>
      </c>
      <c r="J11" s="344" t="s">
        <v>100</v>
      </c>
      <c r="K11" s="344" t="s">
        <v>100</v>
      </c>
      <c r="L11" s="344">
        <f>L10/$C10*100</f>
        <v>11.034198356358067</v>
      </c>
      <c r="M11" s="344">
        <f>M10/$D10*100</f>
        <v>11.074950054778631</v>
      </c>
      <c r="N11" s="344">
        <f>N10/$E10*100</f>
        <v>10.600343053173242</v>
      </c>
      <c r="O11" s="344">
        <f>O10/$C10*100</f>
        <v>43.14707355150373</v>
      </c>
      <c r="P11" s="344">
        <f>P10/$D10*100</f>
        <v>43.861571179996133</v>
      </c>
      <c r="Q11" s="344">
        <f>Q10/$E10*100</f>
        <v>35.540308747855917</v>
      </c>
      <c r="R11" s="344">
        <f>R10/$C10*100</f>
        <v>38.702170903413943</v>
      </c>
      <c r="S11" s="344">
        <f>S10/$D10*100</f>
        <v>38.287040020622541</v>
      </c>
      <c r="T11" s="344">
        <f>T10/$E10*100</f>
        <v>43.121783876500857</v>
      </c>
      <c r="U11" s="344">
        <f>U10/$C10*100</f>
        <v>6.4920910777931606</v>
      </c>
      <c r="V11" s="344">
        <f>V10/$D10*100</f>
        <v>6.2995424373268021</v>
      </c>
      <c r="W11" s="344">
        <f>W10/$E10*100</f>
        <v>8.5420240137221271</v>
      </c>
      <c r="X11" s="344">
        <f>X10/$C10*100</f>
        <v>6.4803086983416303E-2</v>
      </c>
      <c r="Y11" s="344">
        <f>Y10/$D10*100</f>
        <v>3.2222723464587225E-2</v>
      </c>
      <c r="Z11" s="344">
        <f>Z10/$E10*100</f>
        <v>0.411663807890223</v>
      </c>
    </row>
    <row r="12" spans="1:26" ht="27" customHeight="1">
      <c r="A12" s="1079" t="s">
        <v>19</v>
      </c>
      <c r="B12" s="220" t="s">
        <v>300</v>
      </c>
      <c r="C12" s="342">
        <v>34585</v>
      </c>
      <c r="D12" s="342">
        <v>31491</v>
      </c>
      <c r="E12" s="342">
        <v>3094</v>
      </c>
      <c r="F12" s="342">
        <v>186</v>
      </c>
      <c r="G12" s="342">
        <v>144</v>
      </c>
      <c r="H12" s="342">
        <v>42</v>
      </c>
      <c r="I12" s="342">
        <v>0</v>
      </c>
      <c r="J12" s="342">
        <v>0</v>
      </c>
      <c r="K12" s="342">
        <v>0</v>
      </c>
      <c r="L12" s="342">
        <v>3546</v>
      </c>
      <c r="M12" s="342">
        <v>3222</v>
      </c>
      <c r="N12" s="342">
        <v>324</v>
      </c>
      <c r="O12" s="342">
        <v>14820</v>
      </c>
      <c r="P12" s="342">
        <v>13716</v>
      </c>
      <c r="Q12" s="342">
        <v>1104</v>
      </c>
      <c r="R12" s="342">
        <v>13717</v>
      </c>
      <c r="S12" s="342">
        <v>12365</v>
      </c>
      <c r="T12" s="342">
        <v>1352</v>
      </c>
      <c r="U12" s="342">
        <v>2284</v>
      </c>
      <c r="V12" s="342">
        <v>2015</v>
      </c>
      <c r="W12" s="342">
        <v>269</v>
      </c>
      <c r="X12" s="342">
        <v>32</v>
      </c>
      <c r="Y12" s="342">
        <v>29</v>
      </c>
      <c r="Z12" s="342">
        <v>3</v>
      </c>
    </row>
    <row r="13" spans="1:26" ht="27" customHeight="1">
      <c r="A13" s="1079"/>
      <c r="B13" s="220" t="s">
        <v>5</v>
      </c>
      <c r="C13" s="343">
        <f t="shared" ref="C13:C15" si="12">SUM(F13,I13,L13,O13,R13,U13,X13)</f>
        <v>99.999999999999986</v>
      </c>
      <c r="D13" s="343">
        <f t="shared" ref="D13:D15" si="13">SUM(G13,J13,M13,P13,S13,V13,Y13)</f>
        <v>99.999999999999986</v>
      </c>
      <c r="E13" s="343">
        <f t="shared" ref="E13:E15" si="14">SUM(H13,K13,N13,Q13,T13,W13,Z13)</f>
        <v>100.00000000000001</v>
      </c>
      <c r="F13" s="344">
        <f>F12/$C12*100</f>
        <v>0.53780540696833889</v>
      </c>
      <c r="G13" s="344">
        <f>G12/$D12*100</f>
        <v>0.45727350671620465</v>
      </c>
      <c r="H13" s="344">
        <f>H12/$E12*100</f>
        <v>1.3574660633484164</v>
      </c>
      <c r="I13" s="344" t="s">
        <v>100</v>
      </c>
      <c r="J13" s="344" t="s">
        <v>100</v>
      </c>
      <c r="K13" s="344" t="s">
        <v>100</v>
      </c>
      <c r="L13" s="344">
        <f>L12/$C12*100</f>
        <v>10.252999855428655</v>
      </c>
      <c r="M13" s="344">
        <f>M12/$D12*100</f>
        <v>10.231494712775078</v>
      </c>
      <c r="N13" s="344">
        <f>N12/$E12*100</f>
        <v>10.471881060116354</v>
      </c>
      <c r="O13" s="344">
        <f>O12/$C12*100</f>
        <v>42.850946942316028</v>
      </c>
      <c r="P13" s="344">
        <f>P12/$D12*100</f>
        <v>43.555301514718494</v>
      </c>
      <c r="Q13" s="344">
        <f>Q12/$E12*100</f>
        <v>35.681965093729801</v>
      </c>
      <c r="R13" s="344">
        <f>R12/$C12*100</f>
        <v>39.661703050455401</v>
      </c>
      <c r="S13" s="344">
        <f>S12/$D12*100</f>
        <v>39.265186878790765</v>
      </c>
      <c r="T13" s="344">
        <f>T12/$E12*100</f>
        <v>43.69747899159664</v>
      </c>
      <c r="U13" s="344">
        <f>U12/$C12*100</f>
        <v>6.6040190834176666</v>
      </c>
      <c r="V13" s="344">
        <f>V12/$D12*100</f>
        <v>6.398653583563557</v>
      </c>
      <c r="W13" s="344">
        <f>W12/$E12*100</f>
        <v>8.6942469295410465</v>
      </c>
      <c r="X13" s="344">
        <f>X12/$C12*100</f>
        <v>9.2525661413907764E-2</v>
      </c>
      <c r="Y13" s="344">
        <f>Y12/$D12*100</f>
        <v>9.2089803435902312E-2</v>
      </c>
      <c r="Z13" s="344">
        <f>Z12/$E12*100</f>
        <v>9.6961861667744023E-2</v>
      </c>
    </row>
    <row r="14" spans="1:26" ht="27" customHeight="1">
      <c r="A14" s="1079" t="s">
        <v>0</v>
      </c>
      <c r="B14" s="220" t="s">
        <v>383</v>
      </c>
      <c r="C14" s="342">
        <f t="shared" si="12"/>
        <v>36294</v>
      </c>
      <c r="D14" s="342">
        <f t="shared" si="13"/>
        <v>32897</v>
      </c>
      <c r="E14" s="342">
        <f t="shared" si="14"/>
        <v>3397</v>
      </c>
      <c r="F14" s="342">
        <f>G14+H14</f>
        <v>185</v>
      </c>
      <c r="G14" s="342">
        <v>128</v>
      </c>
      <c r="H14" s="342">
        <v>57</v>
      </c>
      <c r="I14" s="342">
        <f>J14+K14</f>
        <v>19</v>
      </c>
      <c r="J14" s="342">
        <v>18</v>
      </c>
      <c r="K14" s="342">
        <v>1</v>
      </c>
      <c r="L14" s="342">
        <f>M14+N14</f>
        <v>3522</v>
      </c>
      <c r="M14" s="342">
        <v>3175</v>
      </c>
      <c r="N14" s="342">
        <v>347</v>
      </c>
      <c r="O14" s="342">
        <f>P14+Q14</f>
        <v>15492</v>
      </c>
      <c r="P14" s="342">
        <v>14265</v>
      </c>
      <c r="Q14" s="342">
        <v>1227</v>
      </c>
      <c r="R14" s="342">
        <f>S14+T14</f>
        <v>14590</v>
      </c>
      <c r="S14" s="342">
        <v>13122</v>
      </c>
      <c r="T14" s="342">
        <v>1468</v>
      </c>
      <c r="U14" s="342">
        <f>V14+W14</f>
        <v>2436</v>
      </c>
      <c r="V14" s="342">
        <v>2150</v>
      </c>
      <c r="W14" s="342">
        <v>286</v>
      </c>
      <c r="X14" s="342">
        <f>Y14+Z14</f>
        <v>50</v>
      </c>
      <c r="Y14" s="342">
        <v>39</v>
      </c>
      <c r="Z14" s="342">
        <v>11</v>
      </c>
    </row>
    <row r="15" spans="1:26" ht="27" customHeight="1">
      <c r="A15" s="1079"/>
      <c r="B15" s="220" t="s">
        <v>5</v>
      </c>
      <c r="C15" s="343">
        <f t="shared" si="12"/>
        <v>100</v>
      </c>
      <c r="D15" s="343">
        <f t="shared" si="13"/>
        <v>100</v>
      </c>
      <c r="E15" s="343">
        <f t="shared" si="14"/>
        <v>100.00000000000001</v>
      </c>
      <c r="F15" s="344">
        <f>F14/$C14*100</f>
        <v>0.50972612553039065</v>
      </c>
      <c r="G15" s="344">
        <f>G14/$D14*100</f>
        <v>0.38909323038574944</v>
      </c>
      <c r="H15" s="344">
        <f>H14/$E14*100</f>
        <v>1.6779511333529586</v>
      </c>
      <c r="I15" s="344">
        <f t="shared" ref="I15" si="15">I14/$C14*100</f>
        <v>5.2350250730148228E-2</v>
      </c>
      <c r="J15" s="344">
        <f>J14/$D14*100</f>
        <v>5.4716235522996017E-2</v>
      </c>
      <c r="K15" s="344">
        <f>K14/$E14*100</f>
        <v>2.9437739181630854E-2</v>
      </c>
      <c r="L15" s="344">
        <f>L14/$C14*100</f>
        <v>9.7040833195569505</v>
      </c>
      <c r="M15" s="344">
        <f>M14/$D14*100</f>
        <v>9.6513359880840195</v>
      </c>
      <c r="N15" s="344">
        <f>N14/$E14*100</f>
        <v>10.214895496025905</v>
      </c>
      <c r="O15" s="344">
        <f>O14/$C14*100</f>
        <v>42.684741279550337</v>
      </c>
      <c r="P15" s="344">
        <f>P14/$D14*100</f>
        <v>43.362616651974342</v>
      </c>
      <c r="Q15" s="344">
        <f>Q14/$E14*100</f>
        <v>36.120105975861058</v>
      </c>
      <c r="R15" s="344">
        <f>R14/$C14*100</f>
        <v>40.199482008045408</v>
      </c>
      <c r="S15" s="344">
        <f>S14/$D14*100</f>
        <v>39.888135696264101</v>
      </c>
      <c r="T15" s="344">
        <f>T14/$E14*100</f>
        <v>43.214601118634086</v>
      </c>
      <c r="U15" s="344">
        <f>U14/$C14*100</f>
        <v>6.711853198875847</v>
      </c>
      <c r="V15" s="344">
        <f>V14/$D14*100</f>
        <v>6.5355503541356361</v>
      </c>
      <c r="W15" s="344">
        <f>W14/$E14*100</f>
        <v>8.4191934059464231</v>
      </c>
      <c r="X15" s="344">
        <f>X14/$C14*100</f>
        <v>0.13776381771091639</v>
      </c>
      <c r="Y15" s="344">
        <f>Y14/$D14*100</f>
        <v>0.11855184363315804</v>
      </c>
      <c r="Z15" s="344">
        <f>Z14/$E14*100</f>
        <v>0.32381513099793935</v>
      </c>
    </row>
    <row r="16" spans="1:26" ht="27" customHeight="1">
      <c r="A16" s="1079" t="s">
        <v>1</v>
      </c>
      <c r="B16" s="220" t="s">
        <v>264</v>
      </c>
      <c r="C16" s="342">
        <v>36161</v>
      </c>
      <c r="D16" s="342">
        <v>32692</v>
      </c>
      <c r="E16" s="342">
        <v>3469</v>
      </c>
      <c r="F16" s="342">
        <v>221</v>
      </c>
      <c r="G16" s="342">
        <v>160</v>
      </c>
      <c r="H16" s="342">
        <v>61</v>
      </c>
      <c r="I16" s="342">
        <v>5</v>
      </c>
      <c r="J16" s="342">
        <v>5</v>
      </c>
      <c r="K16" s="342">
        <v>0</v>
      </c>
      <c r="L16" s="342">
        <v>3502</v>
      </c>
      <c r="M16" s="342">
        <v>3149</v>
      </c>
      <c r="N16" s="342">
        <v>353</v>
      </c>
      <c r="O16" s="342">
        <v>14825</v>
      </c>
      <c r="P16" s="342">
        <v>13672</v>
      </c>
      <c r="Q16" s="342">
        <v>1153</v>
      </c>
      <c r="R16" s="342">
        <v>15056</v>
      </c>
      <c r="S16" s="342">
        <v>13464</v>
      </c>
      <c r="T16" s="342">
        <v>1592</v>
      </c>
      <c r="U16" s="342">
        <v>2531</v>
      </c>
      <c r="V16" s="342">
        <v>2222</v>
      </c>
      <c r="W16" s="342">
        <v>309</v>
      </c>
      <c r="X16" s="342">
        <v>21</v>
      </c>
      <c r="Y16" s="342">
        <v>20</v>
      </c>
      <c r="Z16" s="342">
        <v>1</v>
      </c>
    </row>
    <row r="17" spans="1:26" ht="27" customHeight="1">
      <c r="A17" s="1079"/>
      <c r="B17" s="220" t="s">
        <v>5</v>
      </c>
      <c r="C17" s="343">
        <f t="shared" ref="C17" si="16">SUM(F17,I17,L17,O17,R17,U17,X17)</f>
        <v>100.00000000000001</v>
      </c>
      <c r="D17" s="343">
        <f t="shared" ref="D17" si="17">SUM(G17,J17,M17,P17,S17,V17,Y17)</f>
        <v>100.00000000000001</v>
      </c>
      <c r="E17" s="343">
        <f t="shared" ref="E17" si="18">SUM(H17,K17,N17,Q17,T17,W17,Z17)</f>
        <v>100.00000000000001</v>
      </c>
      <c r="F17" s="344">
        <f>F16/$C16*100</f>
        <v>0.61115566494289431</v>
      </c>
      <c r="G17" s="344">
        <f>G16/$D16*100</f>
        <v>0.48941637097760921</v>
      </c>
      <c r="H17" s="344">
        <f>H16/$E16*100</f>
        <v>1.7584318247333526</v>
      </c>
      <c r="I17" s="344">
        <f>I16/$C16*100</f>
        <v>1.3827051243051907E-2</v>
      </c>
      <c r="J17" s="344">
        <f>J16/$D16*100</f>
        <v>1.5294261593050288E-2</v>
      </c>
      <c r="K17" s="344">
        <f>K16/$E16*100</f>
        <v>0</v>
      </c>
      <c r="L17" s="344">
        <f>L16/$C16*100</f>
        <v>9.6844666906335561</v>
      </c>
      <c r="M17" s="344">
        <f>M16/$D16*100</f>
        <v>9.6323259513030717</v>
      </c>
      <c r="N17" s="344">
        <f>N16/$E16*100</f>
        <v>10.175843182473335</v>
      </c>
      <c r="O17" s="344">
        <f>O16/$C16*100</f>
        <v>40.997206935648904</v>
      </c>
      <c r="P17" s="344">
        <f>P16/$D16*100</f>
        <v>41.820628900036702</v>
      </c>
      <c r="Q17" s="344">
        <f>Q16/$E16*100</f>
        <v>33.237244162582883</v>
      </c>
      <c r="R17" s="344">
        <f>R16/$C16*100</f>
        <v>41.6360167030779</v>
      </c>
      <c r="S17" s="344">
        <f>S16/$D16*100</f>
        <v>41.184387617765815</v>
      </c>
      <c r="T17" s="344">
        <f>T16/$E16*100</f>
        <v>45.892187950417991</v>
      </c>
      <c r="U17" s="344">
        <f>U16/$C16*100</f>
        <v>6.9992533392328751</v>
      </c>
      <c r="V17" s="344">
        <f>V16/$D16*100</f>
        <v>6.7967698519515478</v>
      </c>
      <c r="W17" s="344">
        <f>W16/$E16*100</f>
        <v>8.9074661285673109</v>
      </c>
      <c r="X17" s="344">
        <f>X16/$C16*100</f>
        <v>5.8073615220818005E-2</v>
      </c>
      <c r="Y17" s="344">
        <f>Y16/$D16*100</f>
        <v>6.1177046372201151E-2</v>
      </c>
      <c r="Z17" s="344">
        <f>Z16/$E16*100</f>
        <v>2.8826751225136928E-2</v>
      </c>
    </row>
    <row r="18" spans="1:26" ht="27" customHeight="1">
      <c r="A18" s="1079" t="s">
        <v>2</v>
      </c>
      <c r="B18" s="220" t="s">
        <v>264</v>
      </c>
      <c r="C18" s="342">
        <v>34771</v>
      </c>
      <c r="D18" s="342">
        <v>31428</v>
      </c>
      <c r="E18" s="342">
        <v>3343</v>
      </c>
      <c r="F18" s="342">
        <v>232</v>
      </c>
      <c r="G18" s="342">
        <v>177</v>
      </c>
      <c r="H18" s="342">
        <v>55</v>
      </c>
      <c r="I18" s="342">
        <v>2</v>
      </c>
      <c r="J18" s="342">
        <v>2</v>
      </c>
      <c r="K18" s="342">
        <v>0</v>
      </c>
      <c r="L18" s="342">
        <v>3164</v>
      </c>
      <c r="M18" s="342">
        <v>2814</v>
      </c>
      <c r="N18" s="342">
        <v>350</v>
      </c>
      <c r="O18" s="342">
        <v>14339</v>
      </c>
      <c r="P18" s="342">
        <v>13210</v>
      </c>
      <c r="Q18" s="342">
        <v>1129</v>
      </c>
      <c r="R18" s="342">
        <v>14449</v>
      </c>
      <c r="S18" s="342">
        <v>12989</v>
      </c>
      <c r="T18" s="342">
        <v>1460</v>
      </c>
      <c r="U18" s="342">
        <v>2577</v>
      </c>
      <c r="V18" s="342">
        <v>2231</v>
      </c>
      <c r="W18" s="342">
        <v>346</v>
      </c>
      <c r="X18" s="342">
        <v>8</v>
      </c>
      <c r="Y18" s="342">
        <v>5</v>
      </c>
      <c r="Z18" s="342">
        <v>3</v>
      </c>
    </row>
    <row r="19" spans="1:26" ht="27" customHeight="1">
      <c r="A19" s="1079"/>
      <c r="B19" s="220" t="s">
        <v>5</v>
      </c>
      <c r="C19" s="343">
        <f t="shared" ref="C19" si="19">SUM(F19,I19,L19,O19,R19,U19,X19)</f>
        <v>100</v>
      </c>
      <c r="D19" s="343">
        <f t="shared" ref="D19" si="20">SUM(G19,J19,M19,P19,S19,V19,Y19)</f>
        <v>99.999999999999986</v>
      </c>
      <c r="E19" s="343">
        <f t="shared" ref="E19" si="21">SUM(H19,K19,N19,Q19,T19,W19,Z19)</f>
        <v>100</v>
      </c>
      <c r="F19" s="344">
        <f>F18/$C18*100</f>
        <v>0.66722268557130937</v>
      </c>
      <c r="G19" s="344">
        <f>G18/$D18*100</f>
        <v>0.56319205803741879</v>
      </c>
      <c r="H19" s="344">
        <f>H18/$E18*100</f>
        <v>1.645228836374514</v>
      </c>
      <c r="I19" s="344">
        <f>I18/$C18*100</f>
        <v>5.7519197032009431E-3</v>
      </c>
      <c r="J19" s="344">
        <f>J18/$D18*100</f>
        <v>6.3637520682194217E-3</v>
      </c>
      <c r="K19" s="344" t="s">
        <v>100</v>
      </c>
      <c r="L19" s="344">
        <f>L18/$C18*100</f>
        <v>9.0995369704638929</v>
      </c>
      <c r="M19" s="344">
        <f>M18/$D18*100</f>
        <v>8.953799159984726</v>
      </c>
      <c r="N19" s="344">
        <f>N18/$E18*100</f>
        <v>10.469638049655998</v>
      </c>
      <c r="O19" s="344">
        <f>O18/$C18*100</f>
        <v>41.238388312099161</v>
      </c>
      <c r="P19" s="344">
        <f>P18/$D18*100</f>
        <v>42.032582410589278</v>
      </c>
      <c r="Q19" s="344">
        <f>Q18/$E18*100</f>
        <v>33.772061023033203</v>
      </c>
      <c r="R19" s="344">
        <f>R18/$C18*100</f>
        <v>41.554743895775218</v>
      </c>
      <c r="S19" s="344">
        <f>S18/$D18*100</f>
        <v>41.329387807051035</v>
      </c>
      <c r="T19" s="344">
        <f>T18/$E18*100</f>
        <v>43.673347292850735</v>
      </c>
      <c r="U19" s="344">
        <f>U18/$C18*100</f>
        <v>7.4113485375744155</v>
      </c>
      <c r="V19" s="344">
        <f>V18/$D18*100</f>
        <v>7.098765432098765</v>
      </c>
      <c r="W19" s="344">
        <f>W18/$E18*100</f>
        <v>10.349985043374215</v>
      </c>
      <c r="X19" s="344">
        <f>X18/$C18*100</f>
        <v>2.3007678812803772E-2</v>
      </c>
      <c r="Y19" s="344">
        <f>Y18/$D18*100</f>
        <v>1.5909380170548555E-2</v>
      </c>
      <c r="Z19" s="344">
        <f>Z18/$E18*100</f>
        <v>8.9739754711337119E-2</v>
      </c>
    </row>
    <row r="20" spans="1:26" ht="27" customHeight="1">
      <c r="A20" s="1079" t="s">
        <v>3</v>
      </c>
      <c r="B20" s="220" t="s">
        <v>327</v>
      </c>
      <c r="C20" s="342">
        <v>32547</v>
      </c>
      <c r="D20" s="342">
        <v>29275</v>
      </c>
      <c r="E20" s="342">
        <v>3272</v>
      </c>
      <c r="F20" s="342">
        <v>204</v>
      </c>
      <c r="G20" s="342">
        <v>155</v>
      </c>
      <c r="H20" s="342">
        <v>49</v>
      </c>
      <c r="I20" s="342">
        <v>2</v>
      </c>
      <c r="J20" s="342">
        <v>1</v>
      </c>
      <c r="K20" s="342">
        <v>1</v>
      </c>
      <c r="L20" s="342">
        <v>2770</v>
      </c>
      <c r="M20" s="342">
        <v>2447</v>
      </c>
      <c r="N20" s="342">
        <v>323</v>
      </c>
      <c r="O20" s="342">
        <v>12881</v>
      </c>
      <c r="P20" s="342">
        <v>11834</v>
      </c>
      <c r="Q20" s="342">
        <v>1047</v>
      </c>
      <c r="R20" s="342">
        <v>13986</v>
      </c>
      <c r="S20" s="342">
        <v>12467</v>
      </c>
      <c r="T20" s="342">
        <v>1519</v>
      </c>
      <c r="U20" s="342">
        <v>2691</v>
      </c>
      <c r="V20" s="342">
        <v>2362</v>
      </c>
      <c r="W20" s="342">
        <v>329</v>
      </c>
      <c r="X20" s="342">
        <v>13</v>
      </c>
      <c r="Y20" s="342">
        <v>9</v>
      </c>
      <c r="Z20" s="342">
        <v>4</v>
      </c>
    </row>
    <row r="21" spans="1:26" ht="27" customHeight="1">
      <c r="A21" s="1079"/>
      <c r="B21" s="220" t="s">
        <v>5</v>
      </c>
      <c r="C21" s="343">
        <f t="shared" ref="C21" si="22">SUM(F21,I21,L21,O21,R21,U21,X21)</f>
        <v>100</v>
      </c>
      <c r="D21" s="343">
        <f t="shared" ref="D21" si="23">SUM(G21,J21,M21,P21,S21,V21,Y21)</f>
        <v>100</v>
      </c>
      <c r="E21" s="343">
        <f t="shared" ref="E21" si="24">SUM(H21,K21,N21,Q21,T21,W21,Z21)</f>
        <v>100</v>
      </c>
      <c r="F21" s="344">
        <f>F20/$C20*100</f>
        <v>0.62678587888284643</v>
      </c>
      <c r="G21" s="344">
        <f>G20/$D20*100</f>
        <v>0.52946199829205809</v>
      </c>
      <c r="H21" s="344">
        <f>H20/$E20*100</f>
        <v>1.4975550122249388</v>
      </c>
      <c r="I21" s="344">
        <f>I20/$C20*100</f>
        <v>6.1449595968906508E-3</v>
      </c>
      <c r="J21" s="344">
        <f>J20/$D20*100</f>
        <v>3.4158838599487617E-3</v>
      </c>
      <c r="K21" s="344">
        <f>K20/$E20*100</f>
        <v>3.0562347188264057E-2</v>
      </c>
      <c r="L21" s="344">
        <f>L20/$C20*100</f>
        <v>8.5107690416935515</v>
      </c>
      <c r="M21" s="344">
        <f>M20/$D20*100</f>
        <v>8.3586678052946208</v>
      </c>
      <c r="N21" s="344">
        <f>N20/$E20*100</f>
        <v>9.8716381418092922</v>
      </c>
      <c r="O21" s="344">
        <f>O20/$C20*100</f>
        <v>39.576612283774232</v>
      </c>
      <c r="P21" s="344">
        <f>P20/$D20*100</f>
        <v>40.423569598633648</v>
      </c>
      <c r="Q21" s="344">
        <f>Q20/$E20*100</f>
        <v>31.998777506112468</v>
      </c>
      <c r="R21" s="344">
        <f>R20/$C20*100</f>
        <v>42.971702461056317</v>
      </c>
      <c r="S21" s="344">
        <f>S20/$D20*100</f>
        <v>42.585824081981208</v>
      </c>
      <c r="T21" s="344">
        <f>T20/$E20*100</f>
        <v>46.424205378973106</v>
      </c>
      <c r="U21" s="344">
        <f>U20/$C20*100</f>
        <v>8.2680431376163703</v>
      </c>
      <c r="V21" s="344">
        <f>V20/$D20*100</f>
        <v>8.0683176771989764</v>
      </c>
      <c r="W21" s="344">
        <f>W20/$E20*100</f>
        <v>10.055012224938874</v>
      </c>
      <c r="X21" s="344">
        <f>X20/$C20*100</f>
        <v>3.9942237379789226E-2</v>
      </c>
      <c r="Y21" s="344">
        <f>Y20/$D20*100</f>
        <v>3.0742954739538857E-2</v>
      </c>
      <c r="Z21" s="344">
        <f>Z20/$E20*100</f>
        <v>0.12224938875305623</v>
      </c>
    </row>
    <row r="22" spans="1:26" ht="27" customHeight="1">
      <c r="A22" s="1079" t="s">
        <v>1060</v>
      </c>
      <c r="B22" s="220" t="s">
        <v>264</v>
      </c>
      <c r="C22" s="342">
        <v>25221</v>
      </c>
      <c r="D22" s="342">
        <v>22682</v>
      </c>
      <c r="E22" s="342">
        <v>2539</v>
      </c>
      <c r="F22" s="342">
        <v>126</v>
      </c>
      <c r="G22" s="342">
        <v>99</v>
      </c>
      <c r="H22" s="342">
        <v>27</v>
      </c>
      <c r="I22" s="342">
        <v>1</v>
      </c>
      <c r="J22" s="342">
        <v>1</v>
      </c>
      <c r="K22" s="342">
        <v>0</v>
      </c>
      <c r="L22" s="342">
        <v>2086</v>
      </c>
      <c r="M22" s="342">
        <v>1857</v>
      </c>
      <c r="N22" s="342">
        <v>229</v>
      </c>
      <c r="O22" s="342">
        <v>9406</v>
      </c>
      <c r="P22" s="342">
        <v>8663</v>
      </c>
      <c r="Q22" s="342">
        <v>743</v>
      </c>
      <c r="R22" s="342">
        <v>11155</v>
      </c>
      <c r="S22" s="342">
        <v>9958</v>
      </c>
      <c r="T22" s="342">
        <v>1197</v>
      </c>
      <c r="U22" s="342">
        <v>2441</v>
      </c>
      <c r="V22" s="342">
        <v>2099</v>
      </c>
      <c r="W22" s="342">
        <v>342</v>
      </c>
      <c r="X22" s="342">
        <v>6</v>
      </c>
      <c r="Y22" s="342">
        <v>5</v>
      </c>
      <c r="Z22" s="342">
        <v>1</v>
      </c>
    </row>
    <row r="23" spans="1:26" ht="27" customHeight="1">
      <c r="A23" s="1080"/>
      <c r="B23" s="222" t="s">
        <v>5</v>
      </c>
      <c r="C23" s="345">
        <f t="shared" ref="C23:E23" si="25">SUM(F23,I23,L23,O23,R23,U23,X23)</f>
        <v>100</v>
      </c>
      <c r="D23" s="345">
        <f t="shared" si="25"/>
        <v>100</v>
      </c>
      <c r="E23" s="345">
        <f t="shared" si="25"/>
        <v>99.999999999999986</v>
      </c>
      <c r="F23" s="346">
        <f>F22/$C22*100</f>
        <v>0.49958368026644462</v>
      </c>
      <c r="G23" s="346">
        <f>G22/$D22*100</f>
        <v>0.43646944713870028</v>
      </c>
      <c r="H23" s="346">
        <f>H22/$E22*100</f>
        <v>1.063410791650256</v>
      </c>
      <c r="I23" s="346">
        <f>I22/$C22*100</f>
        <v>3.9649498433844809E-3</v>
      </c>
      <c r="J23" s="346">
        <f>J22/$D22*100</f>
        <v>4.4087822943303058E-3</v>
      </c>
      <c r="K23" s="346">
        <f>K22/$E22*100</f>
        <v>0</v>
      </c>
      <c r="L23" s="346">
        <f>L22/$C22*100</f>
        <v>8.2708853733000289</v>
      </c>
      <c r="M23" s="346">
        <f>M22/$D22*100</f>
        <v>8.1871087205713788</v>
      </c>
      <c r="N23" s="346">
        <f>N22/$E22*100</f>
        <v>9.0192989365892089</v>
      </c>
      <c r="O23" s="346">
        <f>O22/$C22*100</f>
        <v>37.294318226874431</v>
      </c>
      <c r="P23" s="346">
        <f>P22/$D22*100</f>
        <v>38.193281015783441</v>
      </c>
      <c r="Q23" s="346">
        <f>Q22/$E22*100</f>
        <v>29.263489562820006</v>
      </c>
      <c r="R23" s="346">
        <f>R22/$C22*100</f>
        <v>44.229015502953892</v>
      </c>
      <c r="S23" s="346">
        <f>S22/$D22*100</f>
        <v>43.902654086941183</v>
      </c>
      <c r="T23" s="346">
        <f>T22/$E22*100</f>
        <v>47.144545096494682</v>
      </c>
      <c r="U23" s="346">
        <f>U22/$C22*100</f>
        <v>9.6784425677015182</v>
      </c>
      <c r="V23" s="346">
        <f>V22/$D22*100</f>
        <v>9.2540340357993127</v>
      </c>
      <c r="W23" s="346">
        <f>W22/$E22*100</f>
        <v>13.469870027569911</v>
      </c>
      <c r="X23" s="346">
        <f>X22/$C22*100</f>
        <v>2.3789699060306885E-2</v>
      </c>
      <c r="Y23" s="346">
        <f>Y22/$D22*100</f>
        <v>2.204391147165153E-2</v>
      </c>
      <c r="Z23" s="346">
        <f>Z22/$E22*100</f>
        <v>3.9385584875935409E-2</v>
      </c>
    </row>
    <row r="24" spans="1:26" s="347" customFormat="1" ht="14.25">
      <c r="A24" s="577" t="s">
        <v>666</v>
      </c>
      <c r="B24" s="575"/>
    </row>
    <row r="25" spans="1:26">
      <c r="D25" s="348"/>
    </row>
    <row r="28" spans="1:26">
      <c r="B28" s="552"/>
    </row>
  </sheetData>
  <mergeCells count="20">
    <mergeCell ref="A1:Z1"/>
    <mergeCell ref="A2:B3"/>
    <mergeCell ref="C2:E2"/>
    <mergeCell ref="F2:H2"/>
    <mergeCell ref="I2:K2"/>
    <mergeCell ref="L2:N2"/>
    <mergeCell ref="O2:Q2"/>
    <mergeCell ref="R2:T2"/>
    <mergeCell ref="U2:W2"/>
    <mergeCell ref="X2:Z2"/>
    <mergeCell ref="A16:A17"/>
    <mergeCell ref="A18:A19"/>
    <mergeCell ref="A20:A21"/>
    <mergeCell ref="A22:A23"/>
    <mergeCell ref="A4:A5"/>
    <mergeCell ref="A6:A7"/>
    <mergeCell ref="A8:A9"/>
    <mergeCell ref="A10:A11"/>
    <mergeCell ref="A12:A13"/>
    <mergeCell ref="A14:A15"/>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48" orientation="landscape" r:id="rId1"/>
  <headerFooter differentOddEven="1" scaleWithDoc="0">
    <oddHeader>&amp;L&amp;"Times New Roman,標準"&amp;8 107&amp;"標楷體,標準"年犯罪狀況及其分析</oddHeader>
    <evenHeader>&amp;R&amp;"標楷體,標準"&amp;8第二篇　犯罪之處理</evenHead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H35"/>
  <sheetViews>
    <sheetView showGridLines="0" zoomScaleNormal="100" workbookViewId="0">
      <selection activeCell="AL17" sqref="AL17"/>
    </sheetView>
  </sheetViews>
  <sheetFormatPr defaultColWidth="9" defaultRowHeight="15.75"/>
  <cols>
    <col min="1" max="1" width="5.625" style="349" customWidth="1"/>
    <col min="2" max="2" width="5.125" style="360" customWidth="1"/>
    <col min="3" max="3" width="16.375" style="349" bestFit="1" customWidth="1"/>
    <col min="4" max="12" width="15.625" style="349" customWidth="1"/>
    <col min="13" max="14" width="8.625" style="349" customWidth="1"/>
    <col min="15" max="21" width="8.625" style="349" hidden="1" customWidth="1"/>
    <col min="22" max="22" width="9.625" style="349" hidden="1" customWidth="1"/>
    <col min="23" max="34" width="8.625" style="349" hidden="1" customWidth="1"/>
    <col min="35" max="49" width="8.625" style="349" customWidth="1"/>
    <col min="50" max="16384" width="9" style="349"/>
  </cols>
  <sheetData>
    <row r="1" spans="1:34" ht="29.25" customHeight="1">
      <c r="A1" s="1175" t="s">
        <v>1107</v>
      </c>
      <c r="B1" s="1175"/>
      <c r="C1" s="1175"/>
      <c r="D1" s="1175"/>
      <c r="E1" s="1175"/>
      <c r="F1" s="1175"/>
      <c r="G1" s="1175"/>
      <c r="H1" s="1175"/>
      <c r="I1" s="1175"/>
      <c r="J1" s="1175"/>
      <c r="K1" s="1175"/>
      <c r="L1" s="1175"/>
    </row>
    <row r="2" spans="1:34" ht="30" customHeight="1">
      <c r="A2" s="1168"/>
      <c r="B2" s="1176"/>
      <c r="C2" s="578" t="s">
        <v>32</v>
      </c>
      <c r="D2" s="576" t="s">
        <v>667</v>
      </c>
      <c r="E2" s="576" t="s">
        <v>668</v>
      </c>
      <c r="F2" s="576" t="s">
        <v>669</v>
      </c>
      <c r="G2" s="576" t="s">
        <v>670</v>
      </c>
      <c r="H2" s="576" t="s">
        <v>671</v>
      </c>
      <c r="I2" s="576" t="s">
        <v>672</v>
      </c>
      <c r="J2" s="576" t="s">
        <v>673</v>
      </c>
      <c r="K2" s="576" t="s">
        <v>674</v>
      </c>
      <c r="L2" s="576" t="s">
        <v>675</v>
      </c>
      <c r="O2" s="555" t="s">
        <v>32</v>
      </c>
      <c r="P2" s="351"/>
      <c r="Q2" s="352">
        <v>14</v>
      </c>
      <c r="R2" s="353"/>
      <c r="S2" s="352">
        <v>18</v>
      </c>
      <c r="T2" s="353"/>
      <c r="U2" s="352">
        <v>24</v>
      </c>
      <c r="V2" s="353"/>
      <c r="W2" s="352">
        <v>30</v>
      </c>
      <c r="X2" s="353"/>
      <c r="Y2" s="352">
        <v>40</v>
      </c>
      <c r="Z2" s="353"/>
      <c r="AA2" s="352">
        <v>50</v>
      </c>
      <c r="AB2" s="353"/>
      <c r="AC2" s="352">
        <v>60</v>
      </c>
      <c r="AD2" s="353"/>
      <c r="AE2" s="352">
        <v>70</v>
      </c>
      <c r="AF2" s="353"/>
      <c r="AG2" s="556" t="s">
        <v>384</v>
      </c>
      <c r="AH2" s="353"/>
    </row>
    <row r="3" spans="1:34" ht="17.100000000000001" customHeight="1">
      <c r="A3" s="1079" t="s">
        <v>1079</v>
      </c>
      <c r="B3" s="330" t="s">
        <v>381</v>
      </c>
      <c r="C3" s="354" t="str">
        <f>IF(O3=0,"-",CONCATENATE(TEXT(O3,"#,##0")," ","(",TEXT(P3,"#,##0.00"),"%",")"))</f>
        <v>35,354 (100.00%)</v>
      </c>
      <c r="D3" s="354" t="str">
        <f>IF(Q3=0,"-",CONCATENATE(TEXT(Q3,"#,##0")," ","(",TEXT(R3,"#,##0.00"),"%",")"))</f>
        <v>30 (0.08%)</v>
      </c>
      <c r="E3" s="354" t="str">
        <f>IF(S3=0,"-",CONCATENATE(TEXT(S3,"#,##0")," ","(",TEXT(T3,"#,##0.00"),"%",")"))</f>
        <v>2,538 (7.18%)</v>
      </c>
      <c r="F3" s="354" t="str">
        <f>IF(U3=0,"-",CONCATENATE(TEXT(U3,"#,##0")," ","(",TEXT(V3,"#,##0.00"),"%",")"))</f>
        <v>4,899 (13.86%)</v>
      </c>
      <c r="G3" s="354" t="str">
        <f>IF(W3=0,"-",CONCATENATE(TEXT(W3,"#,##0")," ","(",TEXT(X3,"#,##0.00"),"%",")"))</f>
        <v>12,500 (35.36%)</v>
      </c>
      <c r="H3" s="354" t="str">
        <f>IF(Y3=0,"-",CONCATENATE(TEXT(Y3,"#,##0")," ","(",TEXT(Z3,"#,##0.00"),"%",")"))</f>
        <v>9,067 (25.65%)</v>
      </c>
      <c r="I3" s="354" t="str">
        <f>IF(AA3=0,"-",CONCATENATE(TEXT(AA3,"#,##0")," ","(",TEXT(AB3,"#,##0.00"),"%",")"))</f>
        <v>4,892 (13.84%)</v>
      </c>
      <c r="J3" s="354" t="str">
        <f>IF(AC3=0,"-",CONCATENATE(TEXT(AC3,"#,##0")," ","(",TEXT(AD3,"#,##0.00"),"%",")"))</f>
        <v>1,205 (3.41%)</v>
      </c>
      <c r="K3" s="354" t="str">
        <f>IF(AE3=0,"-",CONCATENATE(TEXT(AE3,"#,##0")," ","(",TEXT(AF3,"#,##0.00"),"%",")"))</f>
        <v>192 (0.54%)</v>
      </c>
      <c r="L3" s="354" t="str">
        <f>IF(AG3=0,"-",CONCATENATE(TEXT(AG3,"#,##0")," ","(",AH3,"%",")"))</f>
        <v>31 (0.09%)</v>
      </c>
      <c r="O3" s="354">
        <v>35354</v>
      </c>
      <c r="P3" s="355">
        <f>IFERROR(ROUND(O3/$O3*100,2),"-")</f>
        <v>100</v>
      </c>
      <c r="Q3" s="354">
        <v>30</v>
      </c>
      <c r="R3" s="355">
        <f>IFERROR(ROUND(Q3/$O3*100,2),"-")</f>
        <v>0.08</v>
      </c>
      <c r="S3" s="354">
        <v>2538</v>
      </c>
      <c r="T3" s="355">
        <f>IFERROR(ROUND(S3/$O3*100,2),"-")</f>
        <v>7.18</v>
      </c>
      <c r="U3" s="354">
        <v>4899</v>
      </c>
      <c r="V3" s="355">
        <f>IFERROR(ROUND(U3/$O3*100,2),"-")</f>
        <v>13.86</v>
      </c>
      <c r="W3" s="354">
        <v>12500</v>
      </c>
      <c r="X3" s="355">
        <f>IFERROR(ROUND(W3/$O3*100,2),"-")</f>
        <v>35.36</v>
      </c>
      <c r="Y3" s="354">
        <v>9067</v>
      </c>
      <c r="Z3" s="355">
        <f>IFERROR(ROUND(Y3/$O3*100,2),"-")</f>
        <v>25.65</v>
      </c>
      <c r="AA3" s="354">
        <v>4892</v>
      </c>
      <c r="AB3" s="355">
        <f>IFERROR(ROUND(AA3/$O3*100,2),"-")</f>
        <v>13.84</v>
      </c>
      <c r="AC3" s="354">
        <v>1205</v>
      </c>
      <c r="AD3" s="355">
        <f>IFERROR(ROUND(AC3/$O3*100,2),"-")</f>
        <v>3.41</v>
      </c>
      <c r="AE3" s="354">
        <v>192</v>
      </c>
      <c r="AF3" s="355">
        <f>IFERROR(ROUND(AE3/$O3*100,2),"-")</f>
        <v>0.54</v>
      </c>
      <c r="AG3" s="354">
        <v>31</v>
      </c>
      <c r="AH3" s="355">
        <f>IFERROR(ROUND(AG3/$O3*100,2),"-")</f>
        <v>0.09</v>
      </c>
    </row>
    <row r="4" spans="1:34" ht="17.100000000000001" customHeight="1">
      <c r="A4" s="897"/>
      <c r="B4" s="330" t="s">
        <v>96</v>
      </c>
      <c r="C4" s="354" t="str">
        <f t="shared" ref="C4:C32" si="0">IF(O4=0,"-",CONCATENATE(TEXT(O4,"#,##0")," ","(",TEXT(P4,"#,##0.00"),"%",")"))</f>
        <v>31,904 (100.00%)</v>
      </c>
      <c r="D4" s="354" t="str">
        <f t="shared" ref="D4:D32" si="1">IF(Q4=0,"-",CONCATENATE(TEXT(Q4,"#,##0")," ","(",TEXT(R4,"#,##0.00"),"%",")"))</f>
        <v>26 (0.08%)</v>
      </c>
      <c r="E4" s="354" t="str">
        <f t="shared" ref="E4:E32" si="2">IF(S4=0,"-",CONCATENATE(TEXT(S4,"#,##0")," ","(",TEXT(T4,"#,##0.00"),"%",")"))</f>
        <v>2,270 (7.12%)</v>
      </c>
      <c r="F4" s="354" t="str">
        <f t="shared" ref="F4:F32" si="3">IF(U4=0,"-",CONCATENATE(TEXT(U4,"#,##0")," ","(",TEXT(V4,"#,##0.00"),"%",")"))</f>
        <v>4,314 (13.52%)</v>
      </c>
      <c r="G4" s="354" t="str">
        <f t="shared" ref="G4:G32" si="4">IF(W4=0,"-",CONCATENATE(TEXT(W4,"#,##0")," ","(",TEXT(X4,"#,##0.00"),"%",")"))</f>
        <v>11,119 (34.85%)</v>
      </c>
      <c r="H4" s="354" t="str">
        <f t="shared" ref="H4:H32" si="5">IF(Y4=0,"-",CONCATENATE(TEXT(Y4,"#,##0")," ","(",TEXT(Z4,"#,##0.00"),"%",")"))</f>
        <v>8,321 (26.08%)</v>
      </c>
      <c r="I4" s="354" t="str">
        <f t="shared" ref="I4:I32" si="6">IF(AA4=0,"-",CONCATENATE(TEXT(AA4,"#,##0")," ","(",TEXT(AB4,"#,##0.00"),"%",")"))</f>
        <v>4,534 (14.21%)</v>
      </c>
      <c r="J4" s="354" t="str">
        <f t="shared" ref="J4:J32" si="7">IF(AC4=0,"-",CONCATENATE(TEXT(AC4,"#,##0")," ","(",TEXT(AD4,"#,##0.00"),"%",")"))</f>
        <v>1,125 (3.53%)</v>
      </c>
      <c r="K4" s="354" t="str">
        <f t="shared" ref="K4:K32" si="8">IF(AE4=0,"-",CONCATENATE(TEXT(AE4,"#,##0")," ","(",TEXT(AF4,"#,##0.00"),"%",")"))</f>
        <v>166 (0.52%)</v>
      </c>
      <c r="L4" s="354" t="str">
        <f t="shared" ref="L4:L32" si="9">IF(AG4=0,"-",CONCATENATE(TEXT(AG4,"#,##0")," ","(",AH4,"%",")"))</f>
        <v>29 (0.09%)</v>
      </c>
      <c r="O4" s="354">
        <v>31904</v>
      </c>
      <c r="P4" s="355">
        <f t="shared" ref="P4:R32" si="10">IFERROR(ROUND(O4/$O4*100,2),"-")</f>
        <v>100</v>
      </c>
      <c r="Q4" s="354">
        <v>26</v>
      </c>
      <c r="R4" s="355">
        <f t="shared" si="10"/>
        <v>0.08</v>
      </c>
      <c r="S4" s="354">
        <v>2270</v>
      </c>
      <c r="T4" s="355">
        <f t="shared" ref="T4" si="11">IFERROR(ROUND(S4/$O4*100,2),"-")</f>
        <v>7.12</v>
      </c>
      <c r="U4" s="354">
        <v>4314</v>
      </c>
      <c r="V4" s="355">
        <f t="shared" ref="V4" si="12">IFERROR(ROUND(U4/$O4*100,2),"-")</f>
        <v>13.52</v>
      </c>
      <c r="W4" s="354">
        <v>11119</v>
      </c>
      <c r="X4" s="355">
        <f t="shared" ref="X4" si="13">IFERROR(ROUND(W4/$O4*100,2),"-")</f>
        <v>34.85</v>
      </c>
      <c r="Y4" s="354">
        <v>8321</v>
      </c>
      <c r="Z4" s="355">
        <f t="shared" ref="Z4" si="14">IFERROR(ROUND(Y4/$O4*100,2),"-")</f>
        <v>26.08</v>
      </c>
      <c r="AA4" s="354">
        <v>4534</v>
      </c>
      <c r="AB4" s="355">
        <f t="shared" ref="AB4" si="15">IFERROR(ROUND(AA4/$O4*100,2),"-")</f>
        <v>14.21</v>
      </c>
      <c r="AC4" s="354">
        <v>1125</v>
      </c>
      <c r="AD4" s="355">
        <f t="shared" ref="AD4" si="16">IFERROR(ROUND(AC4/$O4*100,2),"-")</f>
        <v>3.53</v>
      </c>
      <c r="AE4" s="354">
        <v>166</v>
      </c>
      <c r="AF4" s="355">
        <f t="shared" ref="AF4" si="17">IFERROR(ROUND(AE4/$O4*100,2),"-")</f>
        <v>0.52</v>
      </c>
      <c r="AG4" s="354">
        <v>29</v>
      </c>
      <c r="AH4" s="355">
        <f t="shared" ref="AH4" si="18">IFERROR(ROUND(AG4/$O4*100,2),"-")</f>
        <v>0.09</v>
      </c>
    </row>
    <row r="5" spans="1:34" ht="17.100000000000001" customHeight="1">
      <c r="A5" s="897"/>
      <c r="B5" s="330" t="s">
        <v>97</v>
      </c>
      <c r="C5" s="354" t="str">
        <f t="shared" si="0"/>
        <v>3,450 (100.00%)</v>
      </c>
      <c r="D5" s="354" t="str">
        <f t="shared" si="1"/>
        <v>4 (0.12%)</v>
      </c>
      <c r="E5" s="354" t="str">
        <f t="shared" si="2"/>
        <v>268 (7.77%)</v>
      </c>
      <c r="F5" s="354" t="str">
        <f t="shared" si="3"/>
        <v>585 (16.96%)</v>
      </c>
      <c r="G5" s="354" t="str">
        <f t="shared" si="4"/>
        <v>1,381 (40.03%)</v>
      </c>
      <c r="H5" s="354" t="str">
        <f t="shared" si="5"/>
        <v>746 (21.62%)</v>
      </c>
      <c r="I5" s="354" t="str">
        <f t="shared" si="6"/>
        <v>358 (10.38%)</v>
      </c>
      <c r="J5" s="354" t="str">
        <f t="shared" si="7"/>
        <v>80 (2.32%)</v>
      </c>
      <c r="K5" s="354" t="str">
        <f t="shared" si="8"/>
        <v>26 (0.75%)</v>
      </c>
      <c r="L5" s="354" t="str">
        <f t="shared" si="9"/>
        <v>2 (0.06%)</v>
      </c>
      <c r="O5" s="354">
        <v>3450</v>
      </c>
      <c r="P5" s="355">
        <f t="shared" si="10"/>
        <v>100</v>
      </c>
      <c r="Q5" s="354">
        <v>4</v>
      </c>
      <c r="R5" s="355">
        <f t="shared" si="10"/>
        <v>0.12</v>
      </c>
      <c r="S5" s="354">
        <v>268</v>
      </c>
      <c r="T5" s="355">
        <f t="shared" ref="T5" si="19">IFERROR(ROUND(S5/$O5*100,2),"-")</f>
        <v>7.77</v>
      </c>
      <c r="U5" s="354">
        <v>585</v>
      </c>
      <c r="V5" s="355">
        <f t="shared" ref="V5" si="20">IFERROR(ROUND(U5/$O5*100,2),"-")</f>
        <v>16.96</v>
      </c>
      <c r="W5" s="354">
        <v>1381</v>
      </c>
      <c r="X5" s="355">
        <f t="shared" ref="X5" si="21">IFERROR(ROUND(W5/$O5*100,2),"-")</f>
        <v>40.03</v>
      </c>
      <c r="Y5" s="354">
        <v>746</v>
      </c>
      <c r="Z5" s="355">
        <f t="shared" ref="Z5" si="22">IFERROR(ROUND(Y5/$O5*100,2),"-")</f>
        <v>21.62</v>
      </c>
      <c r="AA5" s="354">
        <v>358</v>
      </c>
      <c r="AB5" s="355">
        <f t="shared" ref="AB5" si="23">IFERROR(ROUND(AA5/$O5*100,2),"-")</f>
        <v>10.38</v>
      </c>
      <c r="AC5" s="354">
        <v>80</v>
      </c>
      <c r="AD5" s="355">
        <f t="shared" ref="AD5" si="24">IFERROR(ROUND(AC5/$O5*100,2),"-")</f>
        <v>2.3199999999999998</v>
      </c>
      <c r="AE5" s="354">
        <v>26</v>
      </c>
      <c r="AF5" s="355">
        <f t="shared" ref="AF5" si="25">IFERROR(ROUND(AE5/$O5*100,2),"-")</f>
        <v>0.75</v>
      </c>
      <c r="AG5" s="354">
        <v>2</v>
      </c>
      <c r="AH5" s="355">
        <f t="shared" ref="AH5" si="26">IFERROR(ROUND(AG5/$O5*100,2),"-")</f>
        <v>0.06</v>
      </c>
    </row>
    <row r="6" spans="1:34" ht="17.100000000000001" customHeight="1">
      <c r="A6" s="1079" t="s">
        <v>16</v>
      </c>
      <c r="B6" s="330" t="s">
        <v>381</v>
      </c>
      <c r="C6" s="354" t="str">
        <f t="shared" si="0"/>
        <v>34,187 (100.00%)</v>
      </c>
      <c r="D6" s="354" t="str">
        <f t="shared" si="1"/>
        <v>35 (0.10%)</v>
      </c>
      <c r="E6" s="354" t="str">
        <f t="shared" si="2"/>
        <v>2,516 (7.36%)</v>
      </c>
      <c r="F6" s="354" t="str">
        <f t="shared" si="3"/>
        <v>4,208 (12.31%)</v>
      </c>
      <c r="G6" s="354" t="str">
        <f t="shared" si="4"/>
        <v>11,716 (34.27%)</v>
      </c>
      <c r="H6" s="354" t="str">
        <f t="shared" si="5"/>
        <v>9,215 (26.95%)</v>
      </c>
      <c r="I6" s="354" t="str">
        <f t="shared" si="6"/>
        <v>5,062 (14.81%)</v>
      </c>
      <c r="J6" s="354" t="str">
        <f t="shared" si="7"/>
        <v>1,215 (3.55%)</v>
      </c>
      <c r="K6" s="354" t="str">
        <f t="shared" si="8"/>
        <v>190 (0.56%)</v>
      </c>
      <c r="L6" s="354" t="str">
        <f t="shared" si="9"/>
        <v>30 (0.09%)</v>
      </c>
      <c r="O6" s="354">
        <v>34187</v>
      </c>
      <c r="P6" s="355">
        <f t="shared" si="10"/>
        <v>100</v>
      </c>
      <c r="Q6" s="354">
        <v>35</v>
      </c>
      <c r="R6" s="355">
        <f t="shared" si="10"/>
        <v>0.1</v>
      </c>
      <c r="S6" s="354">
        <v>2516</v>
      </c>
      <c r="T6" s="355">
        <f t="shared" ref="T6" si="27">IFERROR(ROUND(S6/$O6*100,2),"-")</f>
        <v>7.36</v>
      </c>
      <c r="U6" s="354">
        <v>4208</v>
      </c>
      <c r="V6" s="355">
        <f t="shared" ref="V6" si="28">IFERROR(ROUND(U6/$O6*100,2),"-")</f>
        <v>12.31</v>
      </c>
      <c r="W6" s="354">
        <v>11716</v>
      </c>
      <c r="X6" s="355">
        <f t="shared" ref="X6" si="29">IFERROR(ROUND(W6/$O6*100,2),"-")</f>
        <v>34.270000000000003</v>
      </c>
      <c r="Y6" s="354">
        <v>9215</v>
      </c>
      <c r="Z6" s="355">
        <f t="shared" ref="Z6" si="30">IFERROR(ROUND(Y6/$O6*100,2),"-")</f>
        <v>26.95</v>
      </c>
      <c r="AA6" s="354">
        <v>5062</v>
      </c>
      <c r="AB6" s="355">
        <f t="shared" ref="AB6" si="31">IFERROR(ROUND(AA6/$O6*100,2),"-")</f>
        <v>14.81</v>
      </c>
      <c r="AC6" s="354">
        <v>1215</v>
      </c>
      <c r="AD6" s="355">
        <f t="shared" ref="AD6" si="32">IFERROR(ROUND(AC6/$O6*100,2),"-")</f>
        <v>3.55</v>
      </c>
      <c r="AE6" s="354">
        <v>190</v>
      </c>
      <c r="AF6" s="355">
        <f t="shared" ref="AF6" si="33">IFERROR(ROUND(AE6/$O6*100,2),"-")</f>
        <v>0.56000000000000005</v>
      </c>
      <c r="AG6" s="354">
        <v>30</v>
      </c>
      <c r="AH6" s="355">
        <f t="shared" ref="AH6" si="34">IFERROR(ROUND(AG6/$O6*100,2),"-")</f>
        <v>0.09</v>
      </c>
    </row>
    <row r="7" spans="1:34" ht="17.100000000000001" customHeight="1">
      <c r="A7" s="897"/>
      <c r="B7" s="330" t="s">
        <v>96</v>
      </c>
      <c r="C7" s="354" t="str">
        <f t="shared" si="0"/>
        <v>31,038 (100.00%)</v>
      </c>
      <c r="D7" s="354" t="str">
        <f t="shared" si="1"/>
        <v>34 (0.11%)</v>
      </c>
      <c r="E7" s="354" t="str">
        <f t="shared" si="2"/>
        <v>2,284 (7.36%)</v>
      </c>
      <c r="F7" s="354" t="str">
        <f t="shared" si="3"/>
        <v>3,738 (12.04%)</v>
      </c>
      <c r="G7" s="354" t="str">
        <f t="shared" si="4"/>
        <v>10,469 (33.73%)</v>
      </c>
      <c r="H7" s="354" t="str">
        <f t="shared" si="5"/>
        <v>8,489 (27.35%)</v>
      </c>
      <c r="I7" s="354" t="str">
        <f t="shared" si="6"/>
        <v>4,685 (15.09%)</v>
      </c>
      <c r="J7" s="354" t="str">
        <f t="shared" si="7"/>
        <v>1,134 (3.65%)</v>
      </c>
      <c r="K7" s="354" t="str">
        <f t="shared" si="8"/>
        <v>177 (0.57%)</v>
      </c>
      <c r="L7" s="354" t="str">
        <f t="shared" si="9"/>
        <v>28 (0.09%)</v>
      </c>
      <c r="O7" s="354">
        <v>31038</v>
      </c>
      <c r="P7" s="355">
        <f t="shared" si="10"/>
        <v>100</v>
      </c>
      <c r="Q7" s="354">
        <v>34</v>
      </c>
      <c r="R7" s="355">
        <f t="shared" si="10"/>
        <v>0.11</v>
      </c>
      <c r="S7" s="354">
        <v>2284</v>
      </c>
      <c r="T7" s="355">
        <f t="shared" ref="T7" si="35">IFERROR(ROUND(S7/$O7*100,2),"-")</f>
        <v>7.36</v>
      </c>
      <c r="U7" s="354">
        <v>3738</v>
      </c>
      <c r="V7" s="355">
        <f t="shared" ref="V7" si="36">IFERROR(ROUND(U7/$O7*100,2),"-")</f>
        <v>12.04</v>
      </c>
      <c r="W7" s="354">
        <v>10469</v>
      </c>
      <c r="X7" s="355">
        <f t="shared" ref="X7" si="37">IFERROR(ROUND(W7/$O7*100,2),"-")</f>
        <v>33.729999999999997</v>
      </c>
      <c r="Y7" s="354">
        <v>8489</v>
      </c>
      <c r="Z7" s="355">
        <f t="shared" ref="Z7" si="38">IFERROR(ROUND(Y7/$O7*100,2),"-")</f>
        <v>27.35</v>
      </c>
      <c r="AA7" s="354">
        <v>4685</v>
      </c>
      <c r="AB7" s="355">
        <f t="shared" ref="AB7" si="39">IFERROR(ROUND(AA7/$O7*100,2),"-")</f>
        <v>15.09</v>
      </c>
      <c r="AC7" s="354">
        <v>1134</v>
      </c>
      <c r="AD7" s="355">
        <f t="shared" ref="AD7" si="40">IFERROR(ROUND(AC7/$O7*100,2),"-")</f>
        <v>3.65</v>
      </c>
      <c r="AE7" s="354">
        <v>177</v>
      </c>
      <c r="AF7" s="355">
        <f t="shared" ref="AF7" si="41">IFERROR(ROUND(AE7/$O7*100,2),"-")</f>
        <v>0.56999999999999995</v>
      </c>
      <c r="AG7" s="354">
        <v>28</v>
      </c>
      <c r="AH7" s="355">
        <f t="shared" ref="AH7" si="42">IFERROR(ROUND(AG7/$O7*100,2),"-")</f>
        <v>0.09</v>
      </c>
    </row>
    <row r="8" spans="1:34" ht="17.100000000000001" customHeight="1">
      <c r="A8" s="897"/>
      <c r="B8" s="330" t="s">
        <v>97</v>
      </c>
      <c r="C8" s="354" t="str">
        <f t="shared" si="0"/>
        <v>3,149 (100.00%)</v>
      </c>
      <c r="D8" s="354" t="str">
        <f t="shared" si="1"/>
        <v>1 (0.03%)</v>
      </c>
      <c r="E8" s="354" t="str">
        <f t="shared" si="2"/>
        <v>232 (7.37%)</v>
      </c>
      <c r="F8" s="354" t="str">
        <f t="shared" si="3"/>
        <v>470 (14.93%)</v>
      </c>
      <c r="G8" s="354" t="str">
        <f t="shared" si="4"/>
        <v>1,247 (39.60%)</v>
      </c>
      <c r="H8" s="354" t="str">
        <f t="shared" si="5"/>
        <v>726 (23.05%)</v>
      </c>
      <c r="I8" s="354" t="str">
        <f t="shared" si="6"/>
        <v>377 (11.97%)</v>
      </c>
      <c r="J8" s="354" t="str">
        <f t="shared" si="7"/>
        <v>81 (2.57%)</v>
      </c>
      <c r="K8" s="354" t="str">
        <f t="shared" si="8"/>
        <v>13 (0.41%)</v>
      </c>
      <c r="L8" s="354" t="str">
        <f t="shared" si="9"/>
        <v>2 (0.06%)</v>
      </c>
      <c r="O8" s="354">
        <v>3149</v>
      </c>
      <c r="P8" s="355">
        <f t="shared" si="10"/>
        <v>100</v>
      </c>
      <c r="Q8" s="354">
        <v>1</v>
      </c>
      <c r="R8" s="355">
        <f t="shared" si="10"/>
        <v>0.03</v>
      </c>
      <c r="S8" s="354">
        <v>232</v>
      </c>
      <c r="T8" s="355">
        <f t="shared" ref="T8" si="43">IFERROR(ROUND(S8/$O8*100,2),"-")</f>
        <v>7.37</v>
      </c>
      <c r="U8" s="354">
        <v>470</v>
      </c>
      <c r="V8" s="355">
        <f t="shared" ref="V8" si="44">IFERROR(ROUND(U8/$O8*100,2),"-")</f>
        <v>14.93</v>
      </c>
      <c r="W8" s="354">
        <v>1247</v>
      </c>
      <c r="X8" s="355">
        <f t="shared" ref="X8" si="45">IFERROR(ROUND(W8/$O8*100,2),"-")</f>
        <v>39.6</v>
      </c>
      <c r="Y8" s="354">
        <v>726</v>
      </c>
      <c r="Z8" s="355">
        <f t="shared" ref="Z8" si="46">IFERROR(ROUND(Y8/$O8*100,2),"-")</f>
        <v>23.05</v>
      </c>
      <c r="AA8" s="354">
        <v>377</v>
      </c>
      <c r="AB8" s="355">
        <f t="shared" ref="AB8" si="47">IFERROR(ROUND(AA8/$O8*100,2),"-")</f>
        <v>11.97</v>
      </c>
      <c r="AC8" s="354">
        <v>81</v>
      </c>
      <c r="AD8" s="355">
        <f t="shared" ref="AD8" si="48">IFERROR(ROUND(AC8/$O8*100,2),"-")</f>
        <v>2.57</v>
      </c>
      <c r="AE8" s="354">
        <v>13</v>
      </c>
      <c r="AF8" s="355">
        <f t="shared" ref="AF8" si="49">IFERROR(ROUND(AE8/$O8*100,2),"-")</f>
        <v>0.41</v>
      </c>
      <c r="AG8" s="354">
        <v>2</v>
      </c>
      <c r="AH8" s="355">
        <f t="shared" ref="AH8" si="50">IFERROR(ROUND(AG8/$O8*100,2),"-")</f>
        <v>0.06</v>
      </c>
    </row>
    <row r="9" spans="1:34" ht="17.100000000000001" customHeight="1">
      <c r="A9" s="1079" t="s">
        <v>17</v>
      </c>
      <c r="B9" s="330" t="s">
        <v>385</v>
      </c>
      <c r="C9" s="354" t="str">
        <f t="shared" si="0"/>
        <v>34,442 (100.00%)</v>
      </c>
      <c r="D9" s="354" t="str">
        <f t="shared" si="1"/>
        <v>34 (0.10%)</v>
      </c>
      <c r="E9" s="354" t="str">
        <f t="shared" si="2"/>
        <v>2,483 (7.21%)</v>
      </c>
      <c r="F9" s="354" t="str">
        <f t="shared" si="3"/>
        <v>3,959 (11.49%)</v>
      </c>
      <c r="G9" s="354" t="str">
        <f t="shared" si="4"/>
        <v>11,365 (33.00%)</v>
      </c>
      <c r="H9" s="354" t="str">
        <f t="shared" si="5"/>
        <v>9,443 (27.42%)</v>
      </c>
      <c r="I9" s="354" t="str">
        <f t="shared" si="6"/>
        <v>5,493 (15.95%)</v>
      </c>
      <c r="J9" s="354" t="str">
        <f t="shared" si="7"/>
        <v>1,453 (4.22%)</v>
      </c>
      <c r="K9" s="354" t="str">
        <f t="shared" si="8"/>
        <v>194 (0.56%)</v>
      </c>
      <c r="L9" s="354" t="str">
        <f t="shared" si="9"/>
        <v>18 (0.05%)</v>
      </c>
      <c r="O9" s="354">
        <v>34442</v>
      </c>
      <c r="P9" s="355">
        <f t="shared" si="10"/>
        <v>100</v>
      </c>
      <c r="Q9" s="354">
        <v>34</v>
      </c>
      <c r="R9" s="355">
        <f t="shared" si="10"/>
        <v>0.1</v>
      </c>
      <c r="S9" s="354">
        <v>2483</v>
      </c>
      <c r="T9" s="355">
        <f t="shared" ref="T9" si="51">IFERROR(ROUND(S9/$O9*100,2),"-")</f>
        <v>7.21</v>
      </c>
      <c r="U9" s="354">
        <v>3959</v>
      </c>
      <c r="V9" s="355">
        <f t="shared" ref="V9" si="52">IFERROR(ROUND(U9/$O9*100,2),"-")</f>
        <v>11.49</v>
      </c>
      <c r="W9" s="354">
        <v>11365</v>
      </c>
      <c r="X9" s="355">
        <f t="shared" ref="X9" si="53">IFERROR(ROUND(W9/$O9*100,2),"-")</f>
        <v>33</v>
      </c>
      <c r="Y9" s="354">
        <v>9443</v>
      </c>
      <c r="Z9" s="355">
        <f t="shared" ref="Z9" si="54">IFERROR(ROUND(Y9/$O9*100,2),"-")</f>
        <v>27.42</v>
      </c>
      <c r="AA9" s="354">
        <v>5493</v>
      </c>
      <c r="AB9" s="355">
        <f t="shared" ref="AB9" si="55">IFERROR(ROUND(AA9/$O9*100,2),"-")</f>
        <v>15.95</v>
      </c>
      <c r="AC9" s="354">
        <v>1453</v>
      </c>
      <c r="AD9" s="355">
        <f t="shared" ref="AD9" si="56">IFERROR(ROUND(AC9/$O9*100,2),"-")</f>
        <v>4.22</v>
      </c>
      <c r="AE9" s="354">
        <v>194</v>
      </c>
      <c r="AF9" s="355">
        <f t="shared" ref="AF9" si="57">IFERROR(ROUND(AE9/$O9*100,2),"-")</f>
        <v>0.56000000000000005</v>
      </c>
      <c r="AG9" s="354">
        <v>18</v>
      </c>
      <c r="AH9" s="355">
        <f t="shared" ref="AH9" si="58">IFERROR(ROUND(AG9/$O9*100,2),"-")</f>
        <v>0.05</v>
      </c>
    </row>
    <row r="10" spans="1:34" ht="17.100000000000001" customHeight="1">
      <c r="A10" s="897"/>
      <c r="B10" s="330" t="s">
        <v>96</v>
      </c>
      <c r="C10" s="354" t="str">
        <f t="shared" si="0"/>
        <v>31,522 (100.00%)</v>
      </c>
      <c r="D10" s="354" t="str">
        <f t="shared" si="1"/>
        <v>31 (0.10%)</v>
      </c>
      <c r="E10" s="354" t="str">
        <f t="shared" si="2"/>
        <v>2,272 (7.21%)</v>
      </c>
      <c r="F10" s="354" t="str">
        <f t="shared" si="3"/>
        <v>3,548 (11.26%)</v>
      </c>
      <c r="G10" s="354" t="str">
        <f t="shared" si="4"/>
        <v>10,227 (32.44%)</v>
      </c>
      <c r="H10" s="354" t="str">
        <f t="shared" si="5"/>
        <v>8,752 (27.76%)</v>
      </c>
      <c r="I10" s="354" t="str">
        <f t="shared" si="6"/>
        <v>5,147 (16.33%)</v>
      </c>
      <c r="J10" s="354" t="str">
        <f t="shared" si="7"/>
        <v>1,352 (4.29%)</v>
      </c>
      <c r="K10" s="354" t="str">
        <f t="shared" si="8"/>
        <v>177 (0.56%)</v>
      </c>
      <c r="L10" s="354" t="str">
        <f t="shared" si="9"/>
        <v>16 (0.05%)</v>
      </c>
      <c r="O10" s="354">
        <v>31522</v>
      </c>
      <c r="P10" s="355">
        <f t="shared" si="10"/>
        <v>100</v>
      </c>
      <c r="Q10" s="354">
        <v>31</v>
      </c>
      <c r="R10" s="355">
        <f t="shared" si="10"/>
        <v>0.1</v>
      </c>
      <c r="S10" s="354">
        <v>2272</v>
      </c>
      <c r="T10" s="355">
        <f t="shared" ref="T10" si="59">IFERROR(ROUND(S10/$O10*100,2),"-")</f>
        <v>7.21</v>
      </c>
      <c r="U10" s="354">
        <v>3548</v>
      </c>
      <c r="V10" s="355">
        <f t="shared" ref="V10" si="60">IFERROR(ROUND(U10/$O10*100,2),"-")</f>
        <v>11.26</v>
      </c>
      <c r="W10" s="354">
        <v>10227</v>
      </c>
      <c r="X10" s="355">
        <f t="shared" ref="X10" si="61">IFERROR(ROUND(W10/$O10*100,2),"-")</f>
        <v>32.44</v>
      </c>
      <c r="Y10" s="354">
        <v>8752</v>
      </c>
      <c r="Z10" s="355">
        <f t="shared" ref="Z10" si="62">IFERROR(ROUND(Y10/$O10*100,2),"-")</f>
        <v>27.76</v>
      </c>
      <c r="AA10" s="354">
        <v>5147</v>
      </c>
      <c r="AB10" s="355">
        <f t="shared" ref="AB10" si="63">IFERROR(ROUND(AA10/$O10*100,2),"-")</f>
        <v>16.329999999999998</v>
      </c>
      <c r="AC10" s="354">
        <v>1352</v>
      </c>
      <c r="AD10" s="355">
        <f t="shared" ref="AD10" si="64">IFERROR(ROUND(AC10/$O10*100,2),"-")</f>
        <v>4.29</v>
      </c>
      <c r="AE10" s="354">
        <v>177</v>
      </c>
      <c r="AF10" s="355">
        <f t="shared" ref="AF10" si="65">IFERROR(ROUND(AE10/$O10*100,2),"-")</f>
        <v>0.56000000000000005</v>
      </c>
      <c r="AG10" s="354">
        <v>16</v>
      </c>
      <c r="AH10" s="355">
        <f t="shared" ref="AH10" si="66">IFERROR(ROUND(AG10/$O10*100,2),"-")</f>
        <v>0.05</v>
      </c>
    </row>
    <row r="11" spans="1:34" ht="17.100000000000001" customHeight="1">
      <c r="A11" s="897"/>
      <c r="B11" s="330" t="s">
        <v>386</v>
      </c>
      <c r="C11" s="354" t="str">
        <f t="shared" si="0"/>
        <v>2,920 (100.00%)</v>
      </c>
      <c r="D11" s="354" t="str">
        <f t="shared" si="1"/>
        <v>3 (0.10%)</v>
      </c>
      <c r="E11" s="354" t="str">
        <f t="shared" si="2"/>
        <v>211 (7.23%)</v>
      </c>
      <c r="F11" s="354" t="str">
        <f t="shared" si="3"/>
        <v>411 (14.08%)</v>
      </c>
      <c r="G11" s="354" t="str">
        <f t="shared" si="4"/>
        <v>1,138 (38.97%)</v>
      </c>
      <c r="H11" s="354" t="str">
        <f t="shared" si="5"/>
        <v>691 (23.66%)</v>
      </c>
      <c r="I11" s="354" t="str">
        <f t="shared" si="6"/>
        <v>346 (11.85%)</v>
      </c>
      <c r="J11" s="354" t="str">
        <f t="shared" si="7"/>
        <v>101 (3.46%)</v>
      </c>
      <c r="K11" s="354" t="str">
        <f t="shared" si="8"/>
        <v>17 (0.58%)</v>
      </c>
      <c r="L11" s="354" t="str">
        <f t="shared" si="9"/>
        <v>2 (0.07%)</v>
      </c>
      <c r="O11" s="354">
        <v>2920</v>
      </c>
      <c r="P11" s="355">
        <f t="shared" si="10"/>
        <v>100</v>
      </c>
      <c r="Q11" s="354">
        <v>3</v>
      </c>
      <c r="R11" s="355">
        <f t="shared" si="10"/>
        <v>0.1</v>
      </c>
      <c r="S11" s="354">
        <v>211</v>
      </c>
      <c r="T11" s="355">
        <f t="shared" ref="T11" si="67">IFERROR(ROUND(S11/$O11*100,2),"-")</f>
        <v>7.23</v>
      </c>
      <c r="U11" s="354">
        <v>411</v>
      </c>
      <c r="V11" s="355">
        <f t="shared" ref="V11" si="68">IFERROR(ROUND(U11/$O11*100,2),"-")</f>
        <v>14.08</v>
      </c>
      <c r="W11" s="354">
        <v>1138</v>
      </c>
      <c r="X11" s="355">
        <f t="shared" ref="X11" si="69">IFERROR(ROUND(W11/$O11*100,2),"-")</f>
        <v>38.97</v>
      </c>
      <c r="Y11" s="354">
        <v>691</v>
      </c>
      <c r="Z11" s="355">
        <f t="shared" ref="Z11" si="70">IFERROR(ROUND(Y11/$O11*100,2),"-")</f>
        <v>23.66</v>
      </c>
      <c r="AA11" s="354">
        <v>346</v>
      </c>
      <c r="AB11" s="355">
        <f t="shared" ref="AB11" si="71">IFERROR(ROUND(AA11/$O11*100,2),"-")</f>
        <v>11.85</v>
      </c>
      <c r="AC11" s="354">
        <v>101</v>
      </c>
      <c r="AD11" s="355">
        <f t="shared" ref="AD11" si="72">IFERROR(ROUND(AC11/$O11*100,2),"-")</f>
        <v>3.46</v>
      </c>
      <c r="AE11" s="354">
        <v>17</v>
      </c>
      <c r="AF11" s="355">
        <f t="shared" ref="AF11" si="73">IFERROR(ROUND(AE11/$O11*100,2),"-")</f>
        <v>0.57999999999999996</v>
      </c>
      <c r="AG11" s="354">
        <v>2</v>
      </c>
      <c r="AH11" s="355">
        <f t="shared" ref="AH11" si="74">IFERROR(ROUND(AG11/$O11*100,2),"-")</f>
        <v>7.0000000000000007E-2</v>
      </c>
    </row>
    <row r="12" spans="1:34" ht="17.100000000000001" customHeight="1">
      <c r="A12" s="1079" t="s">
        <v>18</v>
      </c>
      <c r="B12" s="330" t="s">
        <v>381</v>
      </c>
      <c r="C12" s="354" t="str">
        <f t="shared" si="0"/>
        <v>33,949 (100.00%)</v>
      </c>
      <c r="D12" s="354" t="str">
        <f t="shared" si="1"/>
        <v>21 (0.06%)</v>
      </c>
      <c r="E12" s="354" t="str">
        <f t="shared" si="2"/>
        <v>2,367 (6.97%)</v>
      </c>
      <c r="F12" s="354" t="str">
        <f t="shared" si="3"/>
        <v>3,815 (11.24%)</v>
      </c>
      <c r="G12" s="354" t="str">
        <f t="shared" si="4"/>
        <v>11,024 (32.47%)</v>
      </c>
      <c r="H12" s="354" t="str">
        <f t="shared" si="5"/>
        <v>9,305 (27.41%)</v>
      </c>
      <c r="I12" s="354" t="str">
        <f t="shared" si="6"/>
        <v>5,578 (16.43%)</v>
      </c>
      <c r="J12" s="354" t="str">
        <f t="shared" si="7"/>
        <v>1,581 (4.66%)</v>
      </c>
      <c r="K12" s="354" t="str">
        <f t="shared" si="8"/>
        <v>240 (0.71%)</v>
      </c>
      <c r="L12" s="354" t="str">
        <f t="shared" si="9"/>
        <v>18 (0.05%)</v>
      </c>
      <c r="O12" s="354">
        <v>33949</v>
      </c>
      <c r="P12" s="355">
        <f t="shared" si="10"/>
        <v>100</v>
      </c>
      <c r="Q12" s="354">
        <v>21</v>
      </c>
      <c r="R12" s="355">
        <f t="shared" si="10"/>
        <v>0.06</v>
      </c>
      <c r="S12" s="354">
        <v>2367</v>
      </c>
      <c r="T12" s="355">
        <f t="shared" ref="T12" si="75">IFERROR(ROUND(S12/$O12*100,2),"-")</f>
        <v>6.97</v>
      </c>
      <c r="U12" s="354">
        <v>3815</v>
      </c>
      <c r="V12" s="355">
        <f t="shared" ref="V12" si="76">IFERROR(ROUND(U12/$O12*100,2),"-")</f>
        <v>11.24</v>
      </c>
      <c r="W12" s="354">
        <v>11024</v>
      </c>
      <c r="X12" s="355">
        <f t="shared" ref="X12" si="77">IFERROR(ROUND(W12/$O12*100,2),"-")</f>
        <v>32.47</v>
      </c>
      <c r="Y12" s="354">
        <v>9305</v>
      </c>
      <c r="Z12" s="355">
        <f t="shared" ref="Z12" si="78">IFERROR(ROUND(Y12/$O12*100,2),"-")</f>
        <v>27.41</v>
      </c>
      <c r="AA12" s="354">
        <v>5578</v>
      </c>
      <c r="AB12" s="355">
        <f t="shared" ref="AB12" si="79">IFERROR(ROUND(AA12/$O12*100,2),"-")</f>
        <v>16.43</v>
      </c>
      <c r="AC12" s="354">
        <v>1581</v>
      </c>
      <c r="AD12" s="355">
        <f t="shared" ref="AD12" si="80">IFERROR(ROUND(AC12/$O12*100,2),"-")</f>
        <v>4.66</v>
      </c>
      <c r="AE12" s="354">
        <v>240</v>
      </c>
      <c r="AF12" s="355">
        <f t="shared" ref="AF12" si="81">IFERROR(ROUND(AE12/$O12*100,2),"-")</f>
        <v>0.71</v>
      </c>
      <c r="AG12" s="354">
        <v>18</v>
      </c>
      <c r="AH12" s="355">
        <f t="shared" ref="AH12" si="82">IFERROR(ROUND(AG12/$O12*100,2),"-")</f>
        <v>0.05</v>
      </c>
    </row>
    <row r="13" spans="1:34" ht="17.100000000000001" customHeight="1">
      <c r="A13" s="897"/>
      <c r="B13" s="330" t="s">
        <v>96</v>
      </c>
      <c r="C13" s="354" t="str">
        <f t="shared" si="0"/>
        <v>31,034 (100.00%)</v>
      </c>
      <c r="D13" s="354" t="str">
        <f t="shared" si="1"/>
        <v>19 (0.06%)</v>
      </c>
      <c r="E13" s="354" t="str">
        <f t="shared" si="2"/>
        <v>2,205 (7.11%)</v>
      </c>
      <c r="F13" s="354" t="str">
        <f t="shared" si="3"/>
        <v>3,399 (10.95%)</v>
      </c>
      <c r="G13" s="354" t="str">
        <f t="shared" si="4"/>
        <v>9,867 (31.79%)</v>
      </c>
      <c r="H13" s="354" t="str">
        <f t="shared" si="5"/>
        <v>8,612 (27.75%)</v>
      </c>
      <c r="I13" s="354" t="str">
        <f t="shared" si="6"/>
        <v>5,211 (16.79%)</v>
      </c>
      <c r="J13" s="354" t="str">
        <f t="shared" si="7"/>
        <v>1,484 (4.78%)</v>
      </c>
      <c r="K13" s="354" t="str">
        <f t="shared" si="8"/>
        <v>222 (0.72%)</v>
      </c>
      <c r="L13" s="354" t="str">
        <f t="shared" si="9"/>
        <v>15 (0.05%)</v>
      </c>
      <c r="O13" s="354">
        <v>31034</v>
      </c>
      <c r="P13" s="355">
        <f t="shared" si="10"/>
        <v>100</v>
      </c>
      <c r="Q13" s="354">
        <v>19</v>
      </c>
      <c r="R13" s="355">
        <f t="shared" si="10"/>
        <v>0.06</v>
      </c>
      <c r="S13" s="354">
        <v>2205</v>
      </c>
      <c r="T13" s="355">
        <f t="shared" ref="T13" si="83">IFERROR(ROUND(S13/$O13*100,2),"-")</f>
        <v>7.11</v>
      </c>
      <c r="U13" s="354">
        <v>3399</v>
      </c>
      <c r="V13" s="355">
        <f t="shared" ref="V13" si="84">IFERROR(ROUND(U13/$O13*100,2),"-")</f>
        <v>10.95</v>
      </c>
      <c r="W13" s="354">
        <v>9867</v>
      </c>
      <c r="X13" s="355">
        <f t="shared" ref="X13" si="85">IFERROR(ROUND(W13/$O13*100,2),"-")</f>
        <v>31.79</v>
      </c>
      <c r="Y13" s="354">
        <v>8612</v>
      </c>
      <c r="Z13" s="355">
        <f t="shared" ref="Z13" si="86">IFERROR(ROUND(Y13/$O13*100,2),"-")</f>
        <v>27.75</v>
      </c>
      <c r="AA13" s="354">
        <v>5211</v>
      </c>
      <c r="AB13" s="355">
        <f t="shared" ref="AB13" si="87">IFERROR(ROUND(AA13/$O13*100,2),"-")</f>
        <v>16.79</v>
      </c>
      <c r="AC13" s="354">
        <v>1484</v>
      </c>
      <c r="AD13" s="355">
        <f t="shared" ref="AD13" si="88">IFERROR(ROUND(AC13/$O13*100,2),"-")</f>
        <v>4.78</v>
      </c>
      <c r="AE13" s="354">
        <v>222</v>
      </c>
      <c r="AF13" s="355">
        <f t="shared" ref="AF13" si="89">IFERROR(ROUND(AE13/$O13*100,2),"-")</f>
        <v>0.72</v>
      </c>
      <c r="AG13" s="354">
        <v>15</v>
      </c>
      <c r="AH13" s="355">
        <f t="shared" ref="AH13" si="90">IFERROR(ROUND(AG13/$O13*100,2),"-")</f>
        <v>0.05</v>
      </c>
    </row>
    <row r="14" spans="1:34" ht="17.100000000000001" customHeight="1">
      <c r="A14" s="897"/>
      <c r="B14" s="330" t="s">
        <v>386</v>
      </c>
      <c r="C14" s="354" t="str">
        <f t="shared" si="0"/>
        <v>2,915 (100.00%)</v>
      </c>
      <c r="D14" s="354" t="str">
        <f t="shared" si="1"/>
        <v>2 (0.07%)</v>
      </c>
      <c r="E14" s="354" t="str">
        <f t="shared" si="2"/>
        <v>162 (5.56%)</v>
      </c>
      <c r="F14" s="354" t="str">
        <f t="shared" si="3"/>
        <v>416 (14.27%)</v>
      </c>
      <c r="G14" s="354" t="str">
        <f t="shared" si="4"/>
        <v>1,157 (39.69%)</v>
      </c>
      <c r="H14" s="354" t="str">
        <f t="shared" si="5"/>
        <v>693 (23.77%)</v>
      </c>
      <c r="I14" s="354" t="str">
        <f t="shared" si="6"/>
        <v>367 (12.59%)</v>
      </c>
      <c r="J14" s="354" t="str">
        <f t="shared" si="7"/>
        <v>97 (3.33%)</v>
      </c>
      <c r="K14" s="354" t="str">
        <f t="shared" si="8"/>
        <v>18 (0.62%)</v>
      </c>
      <c r="L14" s="354" t="str">
        <f t="shared" si="9"/>
        <v>3 (0.1%)</v>
      </c>
      <c r="O14" s="354">
        <v>2915</v>
      </c>
      <c r="P14" s="355">
        <f t="shared" si="10"/>
        <v>100</v>
      </c>
      <c r="Q14" s="354">
        <v>2</v>
      </c>
      <c r="R14" s="355">
        <f t="shared" si="10"/>
        <v>7.0000000000000007E-2</v>
      </c>
      <c r="S14" s="354">
        <v>162</v>
      </c>
      <c r="T14" s="355">
        <f t="shared" ref="T14" si="91">IFERROR(ROUND(S14/$O14*100,2),"-")</f>
        <v>5.56</v>
      </c>
      <c r="U14" s="354">
        <v>416</v>
      </c>
      <c r="V14" s="355">
        <f t="shared" ref="V14" si="92">IFERROR(ROUND(U14/$O14*100,2),"-")</f>
        <v>14.27</v>
      </c>
      <c r="W14" s="354">
        <v>1157</v>
      </c>
      <c r="X14" s="355">
        <f t="shared" ref="X14" si="93">IFERROR(ROUND(W14/$O14*100,2),"-")</f>
        <v>39.69</v>
      </c>
      <c r="Y14" s="354">
        <v>693</v>
      </c>
      <c r="Z14" s="355">
        <f t="shared" ref="Z14" si="94">IFERROR(ROUND(Y14/$O14*100,2),"-")</f>
        <v>23.77</v>
      </c>
      <c r="AA14" s="354">
        <v>367</v>
      </c>
      <c r="AB14" s="355">
        <f t="shared" ref="AB14" si="95">IFERROR(ROUND(AA14/$O14*100,2),"-")</f>
        <v>12.59</v>
      </c>
      <c r="AC14" s="354">
        <v>97</v>
      </c>
      <c r="AD14" s="355">
        <f t="shared" ref="AD14" si="96">IFERROR(ROUND(AC14/$O14*100,2),"-")</f>
        <v>3.33</v>
      </c>
      <c r="AE14" s="354">
        <v>18</v>
      </c>
      <c r="AF14" s="355">
        <f t="shared" ref="AF14" si="97">IFERROR(ROUND(AE14/$O14*100,2),"-")</f>
        <v>0.62</v>
      </c>
      <c r="AG14" s="354">
        <v>3</v>
      </c>
      <c r="AH14" s="355">
        <f t="shared" ref="AH14" si="98">IFERROR(ROUND(AG14/$O14*100,2),"-")</f>
        <v>0.1</v>
      </c>
    </row>
    <row r="15" spans="1:34" ht="17.100000000000001" customHeight="1">
      <c r="A15" s="1079" t="s">
        <v>19</v>
      </c>
      <c r="B15" s="330" t="s">
        <v>387</v>
      </c>
      <c r="C15" s="354" t="str">
        <f t="shared" si="0"/>
        <v>34,585 (100.00%)</v>
      </c>
      <c r="D15" s="354" t="str">
        <f t="shared" si="1"/>
        <v>15 (0.04%)</v>
      </c>
      <c r="E15" s="354" t="str">
        <f t="shared" si="2"/>
        <v>2,501 (7.23%)</v>
      </c>
      <c r="F15" s="354" t="str">
        <f t="shared" si="3"/>
        <v>3,892 (11.25%)</v>
      </c>
      <c r="G15" s="354" t="str">
        <f t="shared" si="4"/>
        <v>10,715 (30.98%)</v>
      </c>
      <c r="H15" s="354" t="str">
        <f t="shared" si="5"/>
        <v>9,787 (28.30%)</v>
      </c>
      <c r="I15" s="354" t="str">
        <f t="shared" si="6"/>
        <v>5,645 (16.32%)</v>
      </c>
      <c r="J15" s="354" t="str">
        <f t="shared" si="7"/>
        <v>1,787 (5.17%)</v>
      </c>
      <c r="K15" s="354" t="str">
        <f t="shared" si="8"/>
        <v>215 (0.62%)</v>
      </c>
      <c r="L15" s="354" t="str">
        <f t="shared" si="9"/>
        <v>28 (0.08%)</v>
      </c>
      <c r="O15" s="354">
        <v>34585</v>
      </c>
      <c r="P15" s="355">
        <f t="shared" si="10"/>
        <v>100</v>
      </c>
      <c r="Q15" s="354">
        <v>15</v>
      </c>
      <c r="R15" s="355">
        <f t="shared" si="10"/>
        <v>0.04</v>
      </c>
      <c r="S15" s="354">
        <v>2501</v>
      </c>
      <c r="T15" s="355">
        <f t="shared" ref="T15" si="99">IFERROR(ROUND(S15/$O15*100,2),"-")</f>
        <v>7.23</v>
      </c>
      <c r="U15" s="354">
        <v>3892</v>
      </c>
      <c r="V15" s="355">
        <f t="shared" ref="V15" si="100">IFERROR(ROUND(U15/$O15*100,2),"-")</f>
        <v>11.25</v>
      </c>
      <c r="W15" s="354">
        <v>10715</v>
      </c>
      <c r="X15" s="355">
        <f t="shared" ref="X15" si="101">IFERROR(ROUND(W15/$O15*100,2),"-")</f>
        <v>30.98</v>
      </c>
      <c r="Y15" s="354">
        <v>9787</v>
      </c>
      <c r="Z15" s="355">
        <f t="shared" ref="Z15" si="102">IFERROR(ROUND(Y15/$O15*100,2),"-")</f>
        <v>28.3</v>
      </c>
      <c r="AA15" s="354">
        <v>5645</v>
      </c>
      <c r="AB15" s="355">
        <f t="shared" ref="AB15" si="103">IFERROR(ROUND(AA15/$O15*100,2),"-")</f>
        <v>16.32</v>
      </c>
      <c r="AC15" s="354">
        <v>1787</v>
      </c>
      <c r="AD15" s="355">
        <f t="shared" ref="AD15" si="104">IFERROR(ROUND(AC15/$O15*100,2),"-")</f>
        <v>5.17</v>
      </c>
      <c r="AE15" s="354">
        <v>215</v>
      </c>
      <c r="AF15" s="355">
        <f t="shared" ref="AF15" si="105">IFERROR(ROUND(AE15/$O15*100,2),"-")</f>
        <v>0.62</v>
      </c>
      <c r="AG15" s="354">
        <v>28</v>
      </c>
      <c r="AH15" s="355">
        <f t="shared" ref="AH15" si="106">IFERROR(ROUND(AG15/$O15*100,2),"-")</f>
        <v>0.08</v>
      </c>
    </row>
    <row r="16" spans="1:34" ht="17.100000000000001" customHeight="1">
      <c r="A16" s="897"/>
      <c r="B16" s="330" t="s">
        <v>96</v>
      </c>
      <c r="C16" s="354" t="str">
        <f t="shared" si="0"/>
        <v>31,491 (100.00%)</v>
      </c>
      <c r="D16" s="354" t="str">
        <f t="shared" si="1"/>
        <v>13 (0.04%)</v>
      </c>
      <c r="E16" s="354" t="str">
        <f t="shared" si="2"/>
        <v>2,313 (7.34%)</v>
      </c>
      <c r="F16" s="354" t="str">
        <f t="shared" si="3"/>
        <v>3,457 (10.98%)</v>
      </c>
      <c r="G16" s="354" t="str">
        <f t="shared" si="4"/>
        <v>9,600 (30.48%)</v>
      </c>
      <c r="H16" s="354" t="str">
        <f t="shared" si="5"/>
        <v>8,989 (28.54%)</v>
      </c>
      <c r="I16" s="354" t="str">
        <f t="shared" si="6"/>
        <v>5,231 (16.61%)</v>
      </c>
      <c r="J16" s="354" t="str">
        <f t="shared" si="7"/>
        <v>1,659 (5.27%)</v>
      </c>
      <c r="K16" s="354" t="str">
        <f t="shared" si="8"/>
        <v>203 (0.64%)</v>
      </c>
      <c r="L16" s="354" t="str">
        <f t="shared" si="9"/>
        <v>26 (0.08%)</v>
      </c>
      <c r="O16" s="354">
        <v>31491</v>
      </c>
      <c r="P16" s="355">
        <f t="shared" si="10"/>
        <v>100</v>
      </c>
      <c r="Q16" s="354">
        <v>13</v>
      </c>
      <c r="R16" s="355">
        <f t="shared" si="10"/>
        <v>0.04</v>
      </c>
      <c r="S16" s="354">
        <v>2313</v>
      </c>
      <c r="T16" s="355">
        <f t="shared" ref="T16" si="107">IFERROR(ROUND(S16/$O16*100,2),"-")</f>
        <v>7.34</v>
      </c>
      <c r="U16" s="354">
        <v>3457</v>
      </c>
      <c r="V16" s="355">
        <f t="shared" ref="V16" si="108">IFERROR(ROUND(U16/$O16*100,2),"-")</f>
        <v>10.98</v>
      </c>
      <c r="W16" s="354">
        <v>9600</v>
      </c>
      <c r="X16" s="355">
        <f t="shared" ref="X16" si="109">IFERROR(ROUND(W16/$O16*100,2),"-")</f>
        <v>30.48</v>
      </c>
      <c r="Y16" s="354">
        <v>8989</v>
      </c>
      <c r="Z16" s="355">
        <f t="shared" ref="Z16" si="110">IFERROR(ROUND(Y16/$O16*100,2),"-")</f>
        <v>28.54</v>
      </c>
      <c r="AA16" s="354">
        <v>5231</v>
      </c>
      <c r="AB16" s="355">
        <f t="shared" ref="AB16" si="111">IFERROR(ROUND(AA16/$O16*100,2),"-")</f>
        <v>16.61</v>
      </c>
      <c r="AC16" s="354">
        <v>1659</v>
      </c>
      <c r="AD16" s="355">
        <f t="shared" ref="AD16" si="112">IFERROR(ROUND(AC16/$O16*100,2),"-")</f>
        <v>5.27</v>
      </c>
      <c r="AE16" s="354">
        <v>203</v>
      </c>
      <c r="AF16" s="355">
        <f t="shared" ref="AF16" si="113">IFERROR(ROUND(AE16/$O16*100,2),"-")</f>
        <v>0.64</v>
      </c>
      <c r="AG16" s="354">
        <v>26</v>
      </c>
      <c r="AH16" s="355">
        <f t="shared" ref="AH16" si="114">IFERROR(ROUND(AG16/$O16*100,2),"-")</f>
        <v>0.08</v>
      </c>
    </row>
    <row r="17" spans="1:34" ht="17.100000000000001" customHeight="1">
      <c r="A17" s="897"/>
      <c r="B17" s="330" t="s">
        <v>386</v>
      </c>
      <c r="C17" s="354" t="str">
        <f t="shared" si="0"/>
        <v>3,094 (100.00%)</v>
      </c>
      <c r="D17" s="354" t="str">
        <f t="shared" si="1"/>
        <v>2 (0.06%)</v>
      </c>
      <c r="E17" s="354" t="str">
        <f t="shared" si="2"/>
        <v>188 (6.08%)</v>
      </c>
      <c r="F17" s="354" t="str">
        <f t="shared" si="3"/>
        <v>435 (14.06%)</v>
      </c>
      <c r="G17" s="354" t="str">
        <f t="shared" si="4"/>
        <v>1,115 (36.04%)</v>
      </c>
      <c r="H17" s="354" t="str">
        <f t="shared" si="5"/>
        <v>798 (25.79%)</v>
      </c>
      <c r="I17" s="354" t="str">
        <f t="shared" si="6"/>
        <v>414 (13.38%)</v>
      </c>
      <c r="J17" s="354" t="str">
        <f t="shared" si="7"/>
        <v>128 (4.14%)</v>
      </c>
      <c r="K17" s="354" t="str">
        <f t="shared" si="8"/>
        <v>12 (0.39%)</v>
      </c>
      <c r="L17" s="354" t="str">
        <f t="shared" si="9"/>
        <v>2 (0.06%)</v>
      </c>
      <c r="O17" s="354">
        <v>3094</v>
      </c>
      <c r="P17" s="355">
        <f t="shared" si="10"/>
        <v>100</v>
      </c>
      <c r="Q17" s="354">
        <v>2</v>
      </c>
      <c r="R17" s="355">
        <f t="shared" si="10"/>
        <v>0.06</v>
      </c>
      <c r="S17" s="354">
        <v>188</v>
      </c>
      <c r="T17" s="355">
        <f t="shared" ref="T17" si="115">IFERROR(ROUND(S17/$O17*100,2),"-")</f>
        <v>6.08</v>
      </c>
      <c r="U17" s="354">
        <v>435</v>
      </c>
      <c r="V17" s="355">
        <f t="shared" ref="V17" si="116">IFERROR(ROUND(U17/$O17*100,2),"-")</f>
        <v>14.06</v>
      </c>
      <c r="W17" s="354">
        <v>1115</v>
      </c>
      <c r="X17" s="355">
        <f t="shared" ref="X17" si="117">IFERROR(ROUND(W17/$O17*100,2),"-")</f>
        <v>36.04</v>
      </c>
      <c r="Y17" s="354">
        <v>798</v>
      </c>
      <c r="Z17" s="355">
        <f t="shared" ref="Z17" si="118">IFERROR(ROUND(Y17/$O17*100,2),"-")</f>
        <v>25.79</v>
      </c>
      <c r="AA17" s="354">
        <v>414</v>
      </c>
      <c r="AB17" s="355">
        <f t="shared" ref="AB17" si="119">IFERROR(ROUND(AA17/$O17*100,2),"-")</f>
        <v>13.38</v>
      </c>
      <c r="AC17" s="354">
        <v>128</v>
      </c>
      <c r="AD17" s="355">
        <f t="shared" ref="AD17" si="120">IFERROR(ROUND(AC17/$O17*100,2),"-")</f>
        <v>4.1399999999999997</v>
      </c>
      <c r="AE17" s="354">
        <v>12</v>
      </c>
      <c r="AF17" s="355">
        <f t="shared" ref="AF17" si="121">IFERROR(ROUND(AE17/$O17*100,2),"-")</f>
        <v>0.39</v>
      </c>
      <c r="AG17" s="354">
        <v>2</v>
      </c>
      <c r="AH17" s="355">
        <f t="shared" ref="AH17" si="122">IFERROR(ROUND(AG17/$O17*100,2),"-")</f>
        <v>0.06</v>
      </c>
    </row>
    <row r="18" spans="1:34" ht="17.100000000000001" customHeight="1">
      <c r="A18" s="1079" t="s">
        <v>0</v>
      </c>
      <c r="B18" s="330" t="s">
        <v>387</v>
      </c>
      <c r="C18" s="354" t="str">
        <f t="shared" si="0"/>
        <v>36,294 (100.00%)</v>
      </c>
      <c r="D18" s="354" t="str">
        <f t="shared" si="1"/>
        <v>7 (0.02%)</v>
      </c>
      <c r="E18" s="354" t="str">
        <f t="shared" si="2"/>
        <v>2,759 (7.60%)</v>
      </c>
      <c r="F18" s="354" t="str">
        <f t="shared" si="3"/>
        <v>4,372 (12.05%)</v>
      </c>
      <c r="G18" s="354" t="str">
        <f t="shared" si="4"/>
        <v>10,461 (28.82%)</v>
      </c>
      <c r="H18" s="354" t="str">
        <f t="shared" si="5"/>
        <v>10,342 (28.50%)</v>
      </c>
      <c r="I18" s="354" t="str">
        <f t="shared" si="6"/>
        <v>6,121 (16.87%)</v>
      </c>
      <c r="J18" s="354" t="str">
        <f t="shared" si="7"/>
        <v>1,978 (5.45%)</v>
      </c>
      <c r="K18" s="354" t="str">
        <f t="shared" si="8"/>
        <v>228 (0.63%)</v>
      </c>
      <c r="L18" s="354" t="str">
        <f t="shared" si="9"/>
        <v>26 (0.07%)</v>
      </c>
      <c r="O18" s="354">
        <v>36294</v>
      </c>
      <c r="P18" s="355">
        <f t="shared" si="10"/>
        <v>100</v>
      </c>
      <c r="Q18" s="354">
        <v>7</v>
      </c>
      <c r="R18" s="355">
        <f t="shared" si="10"/>
        <v>0.02</v>
      </c>
      <c r="S18" s="354">
        <v>2759</v>
      </c>
      <c r="T18" s="355">
        <f t="shared" ref="T18" si="123">IFERROR(ROUND(S18/$O18*100,2),"-")</f>
        <v>7.6</v>
      </c>
      <c r="U18" s="354">
        <v>4372</v>
      </c>
      <c r="V18" s="355">
        <f t="shared" ref="V18" si="124">IFERROR(ROUND(U18/$O18*100,2),"-")</f>
        <v>12.05</v>
      </c>
      <c r="W18" s="354">
        <v>10461</v>
      </c>
      <c r="X18" s="355">
        <f t="shared" ref="X18" si="125">IFERROR(ROUND(W18/$O18*100,2),"-")</f>
        <v>28.82</v>
      </c>
      <c r="Y18" s="354">
        <v>10342</v>
      </c>
      <c r="Z18" s="355">
        <f t="shared" ref="Z18" si="126">IFERROR(ROUND(Y18/$O18*100,2),"-")</f>
        <v>28.5</v>
      </c>
      <c r="AA18" s="354">
        <v>6121</v>
      </c>
      <c r="AB18" s="355">
        <f t="shared" ref="AB18" si="127">IFERROR(ROUND(AA18/$O18*100,2),"-")</f>
        <v>16.87</v>
      </c>
      <c r="AC18" s="354">
        <v>1978</v>
      </c>
      <c r="AD18" s="355">
        <f t="shared" ref="AD18" si="128">IFERROR(ROUND(AC18/$O18*100,2),"-")</f>
        <v>5.45</v>
      </c>
      <c r="AE18" s="354">
        <v>228</v>
      </c>
      <c r="AF18" s="355">
        <f t="shared" ref="AF18" si="129">IFERROR(ROUND(AE18/$O18*100,2),"-")</f>
        <v>0.63</v>
      </c>
      <c r="AG18" s="354">
        <v>26</v>
      </c>
      <c r="AH18" s="355">
        <f t="shared" ref="AH18" si="130">IFERROR(ROUND(AG18/$O18*100,2),"-")</f>
        <v>7.0000000000000007E-2</v>
      </c>
    </row>
    <row r="19" spans="1:34" ht="17.100000000000001" customHeight="1">
      <c r="A19" s="897"/>
      <c r="B19" s="330" t="s">
        <v>388</v>
      </c>
      <c r="C19" s="354" t="str">
        <f t="shared" si="0"/>
        <v>32,897 (100.00%)</v>
      </c>
      <c r="D19" s="354" t="str">
        <f t="shared" si="1"/>
        <v>7 (0.02%)</v>
      </c>
      <c r="E19" s="354" t="str">
        <f t="shared" si="2"/>
        <v>2,558 (7.78%)</v>
      </c>
      <c r="F19" s="354" t="str">
        <f t="shared" si="3"/>
        <v>3,914 (11.90%)</v>
      </c>
      <c r="G19" s="354" t="str">
        <f t="shared" si="4"/>
        <v>9,243 (28.10%)</v>
      </c>
      <c r="H19" s="354" t="str">
        <f t="shared" si="5"/>
        <v>9,460 (28.76%)</v>
      </c>
      <c r="I19" s="354" t="str">
        <f t="shared" si="6"/>
        <v>5,674 (17.25%)</v>
      </c>
      <c r="J19" s="354" t="str">
        <f t="shared" si="7"/>
        <v>1,807 (5.49%)</v>
      </c>
      <c r="K19" s="354" t="str">
        <f t="shared" si="8"/>
        <v>211 (0.64%)</v>
      </c>
      <c r="L19" s="354" t="str">
        <f t="shared" si="9"/>
        <v>23 (0.07%)</v>
      </c>
      <c r="O19" s="354">
        <v>32897</v>
      </c>
      <c r="P19" s="355">
        <f t="shared" si="10"/>
        <v>100</v>
      </c>
      <c r="Q19" s="354">
        <v>7</v>
      </c>
      <c r="R19" s="355">
        <f t="shared" si="10"/>
        <v>0.02</v>
      </c>
      <c r="S19" s="354">
        <v>2558</v>
      </c>
      <c r="T19" s="355">
        <f t="shared" ref="T19" si="131">IFERROR(ROUND(S19/$O19*100,2),"-")</f>
        <v>7.78</v>
      </c>
      <c r="U19" s="354">
        <v>3914</v>
      </c>
      <c r="V19" s="355">
        <f t="shared" ref="V19" si="132">IFERROR(ROUND(U19/$O19*100,2),"-")</f>
        <v>11.9</v>
      </c>
      <c r="W19" s="354">
        <v>9243</v>
      </c>
      <c r="X19" s="355">
        <f t="shared" ref="X19" si="133">IFERROR(ROUND(W19/$O19*100,2),"-")</f>
        <v>28.1</v>
      </c>
      <c r="Y19" s="354">
        <v>9460</v>
      </c>
      <c r="Z19" s="355">
        <f t="shared" ref="Z19" si="134">IFERROR(ROUND(Y19/$O19*100,2),"-")</f>
        <v>28.76</v>
      </c>
      <c r="AA19" s="354">
        <v>5674</v>
      </c>
      <c r="AB19" s="355">
        <f t="shared" ref="AB19" si="135">IFERROR(ROUND(AA19/$O19*100,2),"-")</f>
        <v>17.25</v>
      </c>
      <c r="AC19" s="354">
        <v>1807</v>
      </c>
      <c r="AD19" s="355">
        <f t="shared" ref="AD19" si="136">IFERROR(ROUND(AC19/$O19*100,2),"-")</f>
        <v>5.49</v>
      </c>
      <c r="AE19" s="354">
        <v>211</v>
      </c>
      <c r="AF19" s="355">
        <f t="shared" ref="AF19" si="137">IFERROR(ROUND(AE19/$O19*100,2),"-")</f>
        <v>0.64</v>
      </c>
      <c r="AG19" s="354">
        <v>23</v>
      </c>
      <c r="AH19" s="355">
        <f t="shared" ref="AH19" si="138">IFERROR(ROUND(AG19/$O19*100,2),"-")</f>
        <v>7.0000000000000007E-2</v>
      </c>
    </row>
    <row r="20" spans="1:34" ht="17.100000000000001" customHeight="1">
      <c r="A20" s="897"/>
      <c r="B20" s="330" t="s">
        <v>389</v>
      </c>
      <c r="C20" s="354" t="str">
        <f t="shared" si="0"/>
        <v>3,397 (100.00%)</v>
      </c>
      <c r="D20" s="354" t="str">
        <f t="shared" si="1"/>
        <v>-</v>
      </c>
      <c r="E20" s="354" t="str">
        <f t="shared" si="2"/>
        <v>201 (5.92%)</v>
      </c>
      <c r="F20" s="354" t="str">
        <f t="shared" si="3"/>
        <v>458 (13.48%)</v>
      </c>
      <c r="G20" s="354" t="str">
        <f t="shared" si="4"/>
        <v>1,218 (35.86%)</v>
      </c>
      <c r="H20" s="354" t="str">
        <f t="shared" si="5"/>
        <v>882 (25.96%)</v>
      </c>
      <c r="I20" s="354" t="str">
        <f t="shared" si="6"/>
        <v>447 (13.16%)</v>
      </c>
      <c r="J20" s="354" t="str">
        <f t="shared" si="7"/>
        <v>171 (5.03%)</v>
      </c>
      <c r="K20" s="354" t="str">
        <f t="shared" si="8"/>
        <v>17 (0.50%)</v>
      </c>
      <c r="L20" s="354" t="str">
        <f t="shared" si="9"/>
        <v>3 (0.09%)</v>
      </c>
      <c r="O20" s="354">
        <v>3397</v>
      </c>
      <c r="P20" s="355">
        <f t="shared" si="10"/>
        <v>100</v>
      </c>
      <c r="Q20" s="354">
        <v>0</v>
      </c>
      <c r="R20" s="355">
        <f t="shared" si="10"/>
        <v>0</v>
      </c>
      <c r="S20" s="354">
        <v>201</v>
      </c>
      <c r="T20" s="355">
        <f t="shared" ref="T20" si="139">IFERROR(ROUND(S20/$O20*100,2),"-")</f>
        <v>5.92</v>
      </c>
      <c r="U20" s="354">
        <v>458</v>
      </c>
      <c r="V20" s="355">
        <f t="shared" ref="V20" si="140">IFERROR(ROUND(U20/$O20*100,2),"-")</f>
        <v>13.48</v>
      </c>
      <c r="W20" s="354">
        <v>1218</v>
      </c>
      <c r="X20" s="355">
        <f t="shared" ref="X20" si="141">IFERROR(ROUND(W20/$O20*100,2),"-")</f>
        <v>35.86</v>
      </c>
      <c r="Y20" s="354">
        <v>882</v>
      </c>
      <c r="Z20" s="355">
        <f t="shared" ref="Z20" si="142">IFERROR(ROUND(Y20/$O20*100,2),"-")</f>
        <v>25.96</v>
      </c>
      <c r="AA20" s="354">
        <v>447</v>
      </c>
      <c r="AB20" s="355">
        <f t="shared" ref="AB20" si="143">IFERROR(ROUND(AA20/$O20*100,2),"-")</f>
        <v>13.16</v>
      </c>
      <c r="AC20" s="354">
        <v>171</v>
      </c>
      <c r="AD20" s="355">
        <f t="shared" ref="AD20" si="144">IFERROR(ROUND(AC20/$O20*100,2),"-")</f>
        <v>5.03</v>
      </c>
      <c r="AE20" s="354">
        <v>17</v>
      </c>
      <c r="AF20" s="355">
        <f t="shared" ref="AF20" si="145">IFERROR(ROUND(AE20/$O20*100,2),"-")</f>
        <v>0.5</v>
      </c>
      <c r="AG20" s="354">
        <v>3</v>
      </c>
      <c r="AH20" s="355">
        <f t="shared" ref="AH20" si="146">IFERROR(ROUND(AG20/$O20*100,2),"-")</f>
        <v>0.09</v>
      </c>
    </row>
    <row r="21" spans="1:34" ht="17.100000000000001" customHeight="1">
      <c r="A21" s="1079" t="s">
        <v>1</v>
      </c>
      <c r="B21" s="330" t="s">
        <v>390</v>
      </c>
      <c r="C21" s="354" t="str">
        <f t="shared" si="0"/>
        <v>36,161 (100.00%)</v>
      </c>
      <c r="D21" s="354" t="str">
        <f t="shared" si="1"/>
        <v>13 (0.04%)</v>
      </c>
      <c r="E21" s="354" t="str">
        <f t="shared" si="2"/>
        <v>2,681 (7.41%)</v>
      </c>
      <c r="F21" s="354" t="str">
        <f t="shared" si="3"/>
        <v>4,404 (12.18%)</v>
      </c>
      <c r="G21" s="354" t="str">
        <f t="shared" si="4"/>
        <v>9,849 (27.24%)</v>
      </c>
      <c r="H21" s="354" t="str">
        <f t="shared" si="5"/>
        <v>10,527 (29.11%)</v>
      </c>
      <c r="I21" s="354" t="str">
        <f t="shared" si="6"/>
        <v>6,292 (17.40%)</v>
      </c>
      <c r="J21" s="354" t="str">
        <f t="shared" si="7"/>
        <v>2,107 (5.83%)</v>
      </c>
      <c r="K21" s="354" t="str">
        <f t="shared" si="8"/>
        <v>268 (0.74%)</v>
      </c>
      <c r="L21" s="354" t="str">
        <f t="shared" si="9"/>
        <v>20 (0.06%)</v>
      </c>
      <c r="O21" s="354">
        <v>36161</v>
      </c>
      <c r="P21" s="355">
        <f t="shared" si="10"/>
        <v>100</v>
      </c>
      <c r="Q21" s="354">
        <v>13</v>
      </c>
      <c r="R21" s="355">
        <f t="shared" si="10"/>
        <v>0.04</v>
      </c>
      <c r="S21" s="354">
        <v>2681</v>
      </c>
      <c r="T21" s="355">
        <f t="shared" ref="T21" si="147">IFERROR(ROUND(S21/$O21*100,2),"-")</f>
        <v>7.41</v>
      </c>
      <c r="U21" s="354">
        <v>4404</v>
      </c>
      <c r="V21" s="355">
        <f t="shared" ref="V21" si="148">IFERROR(ROUND(U21/$O21*100,2),"-")</f>
        <v>12.18</v>
      </c>
      <c r="W21" s="354">
        <v>9849</v>
      </c>
      <c r="X21" s="355">
        <f t="shared" ref="X21" si="149">IFERROR(ROUND(W21/$O21*100,2),"-")</f>
        <v>27.24</v>
      </c>
      <c r="Y21" s="354">
        <v>10527</v>
      </c>
      <c r="Z21" s="355">
        <f t="shared" ref="Z21" si="150">IFERROR(ROUND(Y21/$O21*100,2),"-")</f>
        <v>29.11</v>
      </c>
      <c r="AA21" s="354">
        <v>6292</v>
      </c>
      <c r="AB21" s="355">
        <f t="shared" ref="AB21" si="151">IFERROR(ROUND(AA21/$O21*100,2),"-")</f>
        <v>17.399999999999999</v>
      </c>
      <c r="AC21" s="354">
        <v>2107</v>
      </c>
      <c r="AD21" s="355">
        <f t="shared" ref="AD21" si="152">IFERROR(ROUND(AC21/$O21*100,2),"-")</f>
        <v>5.83</v>
      </c>
      <c r="AE21" s="354">
        <v>268</v>
      </c>
      <c r="AF21" s="355">
        <f t="shared" ref="AF21" si="153">IFERROR(ROUND(AE21/$O21*100,2),"-")</f>
        <v>0.74</v>
      </c>
      <c r="AG21" s="354">
        <v>20</v>
      </c>
      <c r="AH21" s="355">
        <f t="shared" ref="AH21" si="154">IFERROR(ROUND(AG21/$O21*100,2),"-")</f>
        <v>0.06</v>
      </c>
    </row>
    <row r="22" spans="1:34" ht="17.100000000000001" customHeight="1">
      <c r="A22" s="897"/>
      <c r="B22" s="330" t="s">
        <v>96</v>
      </c>
      <c r="C22" s="354" t="str">
        <f t="shared" si="0"/>
        <v>32,692 (100.00%)</v>
      </c>
      <c r="D22" s="354" t="str">
        <f t="shared" si="1"/>
        <v>11 (0.03%)</v>
      </c>
      <c r="E22" s="354" t="str">
        <f t="shared" si="2"/>
        <v>2,477 (7.58%)</v>
      </c>
      <c r="F22" s="354" t="str">
        <f t="shared" si="3"/>
        <v>3,936 (12.04%)</v>
      </c>
      <c r="G22" s="354" t="str">
        <f t="shared" si="4"/>
        <v>8,634 (26.41%)</v>
      </c>
      <c r="H22" s="354" t="str">
        <f t="shared" si="5"/>
        <v>9,605 (29.38%)</v>
      </c>
      <c r="I22" s="354" t="str">
        <f t="shared" si="6"/>
        <v>5,831 (17.84%)</v>
      </c>
      <c r="J22" s="354" t="str">
        <f t="shared" si="7"/>
        <v>1,933 (5.91%)</v>
      </c>
      <c r="K22" s="354" t="str">
        <f t="shared" si="8"/>
        <v>245 (0.75%)</v>
      </c>
      <c r="L22" s="354" t="str">
        <f t="shared" si="9"/>
        <v>20 (0.06%)</v>
      </c>
      <c r="O22" s="354">
        <v>32692</v>
      </c>
      <c r="P22" s="355">
        <f t="shared" si="10"/>
        <v>100</v>
      </c>
      <c r="Q22" s="354">
        <v>11</v>
      </c>
      <c r="R22" s="355">
        <f t="shared" si="10"/>
        <v>0.03</v>
      </c>
      <c r="S22" s="354">
        <v>2477</v>
      </c>
      <c r="T22" s="355">
        <f t="shared" ref="T22" si="155">IFERROR(ROUND(S22/$O22*100,2),"-")</f>
        <v>7.58</v>
      </c>
      <c r="U22" s="354">
        <v>3936</v>
      </c>
      <c r="V22" s="355">
        <f t="shared" ref="V22" si="156">IFERROR(ROUND(U22/$O22*100,2),"-")</f>
        <v>12.04</v>
      </c>
      <c r="W22" s="354">
        <v>8634</v>
      </c>
      <c r="X22" s="355">
        <f t="shared" ref="X22" si="157">IFERROR(ROUND(W22/$O22*100,2),"-")</f>
        <v>26.41</v>
      </c>
      <c r="Y22" s="354">
        <v>9605</v>
      </c>
      <c r="Z22" s="355">
        <f t="shared" ref="Z22" si="158">IFERROR(ROUND(Y22/$O22*100,2),"-")</f>
        <v>29.38</v>
      </c>
      <c r="AA22" s="354">
        <v>5831</v>
      </c>
      <c r="AB22" s="355">
        <f t="shared" ref="AB22" si="159">IFERROR(ROUND(AA22/$O22*100,2),"-")</f>
        <v>17.84</v>
      </c>
      <c r="AC22" s="354">
        <v>1933</v>
      </c>
      <c r="AD22" s="355">
        <f t="shared" ref="AD22" si="160">IFERROR(ROUND(AC22/$O22*100,2),"-")</f>
        <v>5.91</v>
      </c>
      <c r="AE22" s="354">
        <v>245</v>
      </c>
      <c r="AF22" s="355">
        <f t="shared" ref="AF22" si="161">IFERROR(ROUND(AE22/$O22*100,2),"-")</f>
        <v>0.75</v>
      </c>
      <c r="AG22" s="354">
        <v>20</v>
      </c>
      <c r="AH22" s="355">
        <f t="shared" ref="AH22" si="162">IFERROR(ROUND(AG22/$O22*100,2),"-")</f>
        <v>0.06</v>
      </c>
    </row>
    <row r="23" spans="1:34" ht="17.100000000000001" customHeight="1">
      <c r="A23" s="897"/>
      <c r="B23" s="330" t="s">
        <v>389</v>
      </c>
      <c r="C23" s="354" t="str">
        <f t="shared" si="0"/>
        <v>3,469 (100.00%)</v>
      </c>
      <c r="D23" s="354" t="str">
        <f t="shared" si="1"/>
        <v>2 (0.06%)</v>
      </c>
      <c r="E23" s="354" t="str">
        <f t="shared" si="2"/>
        <v>204 (5.88%)</v>
      </c>
      <c r="F23" s="354" t="str">
        <f t="shared" si="3"/>
        <v>468 (13.49%)</v>
      </c>
      <c r="G23" s="354" t="str">
        <f t="shared" si="4"/>
        <v>1,215 (35.02%)</v>
      </c>
      <c r="H23" s="354" t="str">
        <f t="shared" si="5"/>
        <v>922 (26.58%)</v>
      </c>
      <c r="I23" s="354" t="str">
        <f t="shared" si="6"/>
        <v>461 (13.29%)</v>
      </c>
      <c r="J23" s="354" t="str">
        <f t="shared" si="7"/>
        <v>174 (5.02%)</v>
      </c>
      <c r="K23" s="354" t="str">
        <f t="shared" si="8"/>
        <v>23 (0.66%)</v>
      </c>
      <c r="L23" s="354" t="str">
        <f>IF(AG23=0,"-",CONCATENATE(TEXT(AG23,"#,##0")," ","(",AH23,"%",")"))</f>
        <v>-</v>
      </c>
      <c r="O23" s="354">
        <v>3469</v>
      </c>
      <c r="P23" s="355">
        <f t="shared" si="10"/>
        <v>100</v>
      </c>
      <c r="Q23" s="354">
        <v>2</v>
      </c>
      <c r="R23" s="355">
        <f t="shared" si="10"/>
        <v>0.06</v>
      </c>
      <c r="S23" s="354">
        <v>204</v>
      </c>
      <c r="T23" s="355">
        <f t="shared" ref="T23" si="163">IFERROR(ROUND(S23/$O23*100,2),"-")</f>
        <v>5.88</v>
      </c>
      <c r="U23" s="354">
        <v>468</v>
      </c>
      <c r="V23" s="355">
        <f t="shared" ref="V23" si="164">IFERROR(ROUND(U23/$O23*100,2),"-")</f>
        <v>13.49</v>
      </c>
      <c r="W23" s="354">
        <v>1215</v>
      </c>
      <c r="X23" s="355">
        <f t="shared" ref="X23" si="165">IFERROR(ROUND(W23/$O23*100,2),"-")</f>
        <v>35.020000000000003</v>
      </c>
      <c r="Y23" s="354">
        <v>922</v>
      </c>
      <c r="Z23" s="355">
        <f t="shared" ref="Z23" si="166">IFERROR(ROUND(Y23/$O23*100,2),"-")</f>
        <v>26.58</v>
      </c>
      <c r="AA23" s="354">
        <v>461</v>
      </c>
      <c r="AB23" s="355">
        <f t="shared" ref="AB23" si="167">IFERROR(ROUND(AA23/$O23*100,2),"-")</f>
        <v>13.29</v>
      </c>
      <c r="AC23" s="354">
        <v>174</v>
      </c>
      <c r="AD23" s="355">
        <f t="shared" ref="AD23" si="168">IFERROR(ROUND(AC23/$O23*100,2),"-")</f>
        <v>5.0199999999999996</v>
      </c>
      <c r="AE23" s="354">
        <v>23</v>
      </c>
      <c r="AF23" s="355">
        <f t="shared" ref="AF23" si="169">IFERROR(ROUND(AE23/$O23*100,2),"-")</f>
        <v>0.66</v>
      </c>
      <c r="AG23" s="354">
        <v>0</v>
      </c>
      <c r="AH23" s="355">
        <f t="shared" ref="AH23" si="170">IFERROR(ROUND(AG23/$O23*100,2),"-")</f>
        <v>0</v>
      </c>
    </row>
    <row r="24" spans="1:34" ht="17.100000000000001" customHeight="1">
      <c r="A24" s="1079" t="s">
        <v>2</v>
      </c>
      <c r="B24" s="330" t="s">
        <v>381</v>
      </c>
      <c r="C24" s="354" t="str">
        <f t="shared" si="0"/>
        <v>34,771 (100.00%)</v>
      </c>
      <c r="D24" s="354" t="str">
        <f t="shared" si="1"/>
        <v>8 (0.02%)</v>
      </c>
      <c r="E24" s="354" t="str">
        <f t="shared" si="2"/>
        <v>2,514 (7.23%)</v>
      </c>
      <c r="F24" s="354" t="str">
        <f t="shared" si="3"/>
        <v>4,290 (12.34%)</v>
      </c>
      <c r="G24" s="354" t="str">
        <f t="shared" si="4"/>
        <v>8,822 (25.37%)</v>
      </c>
      <c r="H24" s="354" t="str">
        <f t="shared" si="5"/>
        <v>10,447 (30.05%)</v>
      </c>
      <c r="I24" s="354" t="str">
        <f t="shared" si="6"/>
        <v>6,143 (17.67%)</v>
      </c>
      <c r="J24" s="354" t="str">
        <f t="shared" si="7"/>
        <v>2,200 (6.33%)</v>
      </c>
      <c r="K24" s="354" t="str">
        <f t="shared" si="8"/>
        <v>321 (0.92%)</v>
      </c>
      <c r="L24" s="354" t="str">
        <f t="shared" si="9"/>
        <v>26 (0.07%)</v>
      </c>
      <c r="O24" s="354">
        <v>34771</v>
      </c>
      <c r="P24" s="355">
        <f t="shared" si="10"/>
        <v>100</v>
      </c>
      <c r="Q24" s="354">
        <v>8</v>
      </c>
      <c r="R24" s="355">
        <f t="shared" si="10"/>
        <v>0.02</v>
      </c>
      <c r="S24" s="354">
        <v>2514</v>
      </c>
      <c r="T24" s="355">
        <f t="shared" ref="T24" si="171">IFERROR(ROUND(S24/$O24*100,2),"-")</f>
        <v>7.23</v>
      </c>
      <c r="U24" s="354">
        <v>4290</v>
      </c>
      <c r="V24" s="355">
        <f t="shared" ref="V24" si="172">IFERROR(ROUND(U24/$O24*100,2),"-")</f>
        <v>12.34</v>
      </c>
      <c r="W24" s="354">
        <v>8822</v>
      </c>
      <c r="X24" s="355">
        <f t="shared" ref="X24" si="173">IFERROR(ROUND(W24/$O24*100,2),"-")</f>
        <v>25.37</v>
      </c>
      <c r="Y24" s="354">
        <v>10447</v>
      </c>
      <c r="Z24" s="355">
        <f t="shared" ref="Z24" si="174">IFERROR(ROUND(Y24/$O24*100,2),"-")</f>
        <v>30.05</v>
      </c>
      <c r="AA24" s="354">
        <v>6143</v>
      </c>
      <c r="AB24" s="355">
        <f t="shared" ref="AB24" si="175">IFERROR(ROUND(AA24/$O24*100,2),"-")</f>
        <v>17.670000000000002</v>
      </c>
      <c r="AC24" s="354">
        <v>2200</v>
      </c>
      <c r="AD24" s="355">
        <f t="shared" ref="AD24" si="176">IFERROR(ROUND(AC24/$O24*100,2),"-")</f>
        <v>6.33</v>
      </c>
      <c r="AE24" s="354">
        <v>321</v>
      </c>
      <c r="AF24" s="355">
        <f t="shared" ref="AF24" si="177">IFERROR(ROUND(AE24/$O24*100,2),"-")</f>
        <v>0.92</v>
      </c>
      <c r="AG24" s="354">
        <v>26</v>
      </c>
      <c r="AH24" s="355">
        <f t="shared" ref="AH24" si="178">IFERROR(ROUND(AG24/$O24*100,2),"-")</f>
        <v>7.0000000000000007E-2</v>
      </c>
    </row>
    <row r="25" spans="1:34" ht="17.100000000000001" customHeight="1">
      <c r="A25" s="897"/>
      <c r="B25" s="330" t="s">
        <v>96</v>
      </c>
      <c r="C25" s="354" t="str">
        <f t="shared" si="0"/>
        <v>31,428 (100.00%)</v>
      </c>
      <c r="D25" s="354" t="str">
        <f t="shared" si="1"/>
        <v>8 (0.03%)</v>
      </c>
      <c r="E25" s="354" t="str">
        <f t="shared" si="2"/>
        <v>2,342 (7.45%)</v>
      </c>
      <c r="F25" s="354" t="str">
        <f t="shared" si="3"/>
        <v>3,844 (12.23%)</v>
      </c>
      <c r="G25" s="354" t="str">
        <f t="shared" si="4"/>
        <v>7,811 (24.85%)</v>
      </c>
      <c r="H25" s="354" t="str">
        <f t="shared" si="5"/>
        <v>9,431 (30.01%)</v>
      </c>
      <c r="I25" s="354" t="str">
        <f t="shared" si="6"/>
        <v>5,679 (18.07%)</v>
      </c>
      <c r="J25" s="354" t="str">
        <f t="shared" si="7"/>
        <v>2,002 (6.37%)</v>
      </c>
      <c r="K25" s="354" t="str">
        <f t="shared" si="8"/>
        <v>286 (0.91%)</v>
      </c>
      <c r="L25" s="354" t="str">
        <f t="shared" si="9"/>
        <v>25 (0.08%)</v>
      </c>
      <c r="O25" s="354">
        <v>31428</v>
      </c>
      <c r="P25" s="355">
        <f t="shared" si="10"/>
        <v>100</v>
      </c>
      <c r="Q25" s="354">
        <v>8</v>
      </c>
      <c r="R25" s="355">
        <f t="shared" si="10"/>
        <v>0.03</v>
      </c>
      <c r="S25" s="354">
        <v>2342</v>
      </c>
      <c r="T25" s="355">
        <f t="shared" ref="T25" si="179">IFERROR(ROUND(S25/$O25*100,2),"-")</f>
        <v>7.45</v>
      </c>
      <c r="U25" s="354">
        <v>3844</v>
      </c>
      <c r="V25" s="355">
        <f t="shared" ref="V25" si="180">IFERROR(ROUND(U25/$O25*100,2),"-")</f>
        <v>12.23</v>
      </c>
      <c r="W25" s="354">
        <v>7811</v>
      </c>
      <c r="X25" s="355">
        <f t="shared" ref="X25" si="181">IFERROR(ROUND(W25/$O25*100,2),"-")</f>
        <v>24.85</v>
      </c>
      <c r="Y25" s="354">
        <v>9431</v>
      </c>
      <c r="Z25" s="355">
        <f t="shared" ref="Z25" si="182">IFERROR(ROUND(Y25/$O25*100,2),"-")</f>
        <v>30.01</v>
      </c>
      <c r="AA25" s="354">
        <v>5679</v>
      </c>
      <c r="AB25" s="355">
        <f t="shared" ref="AB25" si="183">IFERROR(ROUND(AA25/$O25*100,2),"-")</f>
        <v>18.07</v>
      </c>
      <c r="AC25" s="354">
        <v>2002</v>
      </c>
      <c r="AD25" s="355">
        <f t="shared" ref="AD25" si="184">IFERROR(ROUND(AC25/$O25*100,2),"-")</f>
        <v>6.37</v>
      </c>
      <c r="AE25" s="354">
        <v>286</v>
      </c>
      <c r="AF25" s="355">
        <f t="shared" ref="AF25" si="185">IFERROR(ROUND(AE25/$O25*100,2),"-")</f>
        <v>0.91</v>
      </c>
      <c r="AG25" s="354">
        <v>25</v>
      </c>
      <c r="AH25" s="355">
        <f t="shared" ref="AH25" si="186">IFERROR(ROUND(AG25/$O25*100,2),"-")</f>
        <v>0.08</v>
      </c>
    </row>
    <row r="26" spans="1:34" ht="17.100000000000001" customHeight="1">
      <c r="A26" s="897"/>
      <c r="B26" s="330" t="s">
        <v>391</v>
      </c>
      <c r="C26" s="354" t="str">
        <f t="shared" si="0"/>
        <v>3,343 (100.00%)</v>
      </c>
      <c r="D26" s="354" t="str">
        <f t="shared" si="1"/>
        <v>-</v>
      </c>
      <c r="E26" s="354" t="str">
        <f t="shared" si="2"/>
        <v>172 (5.15%)</v>
      </c>
      <c r="F26" s="354" t="str">
        <f t="shared" si="3"/>
        <v>446 (13.34%)</v>
      </c>
      <c r="G26" s="354" t="str">
        <f t="shared" si="4"/>
        <v>1,011 (30.24%)</v>
      </c>
      <c r="H26" s="354" t="str">
        <f t="shared" si="5"/>
        <v>1,016 (30.39%)</v>
      </c>
      <c r="I26" s="354" t="str">
        <f t="shared" si="6"/>
        <v>464 (13.88%)</v>
      </c>
      <c r="J26" s="354" t="str">
        <f t="shared" si="7"/>
        <v>198 (5.92%)</v>
      </c>
      <c r="K26" s="354" t="str">
        <f t="shared" si="8"/>
        <v>35 (1.05%)</v>
      </c>
      <c r="L26" s="354" t="str">
        <f t="shared" si="9"/>
        <v>1 (0.03%)</v>
      </c>
      <c r="O26" s="354">
        <v>3343</v>
      </c>
      <c r="P26" s="355">
        <f t="shared" si="10"/>
        <v>100</v>
      </c>
      <c r="Q26" s="354">
        <v>0</v>
      </c>
      <c r="R26" s="355">
        <f t="shared" si="10"/>
        <v>0</v>
      </c>
      <c r="S26" s="354">
        <v>172</v>
      </c>
      <c r="T26" s="355">
        <f t="shared" ref="T26" si="187">IFERROR(ROUND(S26/$O26*100,2),"-")</f>
        <v>5.15</v>
      </c>
      <c r="U26" s="354">
        <v>446</v>
      </c>
      <c r="V26" s="355">
        <f t="shared" ref="V26" si="188">IFERROR(ROUND(U26/$O26*100,2),"-")</f>
        <v>13.34</v>
      </c>
      <c r="W26" s="354">
        <v>1011</v>
      </c>
      <c r="X26" s="355">
        <f t="shared" ref="X26" si="189">IFERROR(ROUND(W26/$O26*100,2),"-")</f>
        <v>30.24</v>
      </c>
      <c r="Y26" s="354">
        <v>1016</v>
      </c>
      <c r="Z26" s="355">
        <f t="shared" ref="Z26" si="190">IFERROR(ROUND(Y26/$O26*100,2),"-")</f>
        <v>30.39</v>
      </c>
      <c r="AA26" s="354">
        <v>464</v>
      </c>
      <c r="AB26" s="355">
        <f t="shared" ref="AB26" si="191">IFERROR(ROUND(AA26/$O26*100,2),"-")</f>
        <v>13.88</v>
      </c>
      <c r="AC26" s="354">
        <v>198</v>
      </c>
      <c r="AD26" s="355">
        <f t="shared" ref="AD26" si="192">IFERROR(ROUND(AC26/$O26*100,2),"-")</f>
        <v>5.92</v>
      </c>
      <c r="AE26" s="354">
        <v>35</v>
      </c>
      <c r="AF26" s="355">
        <f t="shared" ref="AF26" si="193">IFERROR(ROUND(AE26/$O26*100,2),"-")</f>
        <v>1.05</v>
      </c>
      <c r="AG26" s="354">
        <v>1</v>
      </c>
      <c r="AH26" s="355">
        <f t="shared" ref="AH26" si="194">IFERROR(ROUND(AG26/$O26*100,2),"-")</f>
        <v>0.03</v>
      </c>
    </row>
    <row r="27" spans="1:34" ht="17.100000000000001" customHeight="1">
      <c r="A27" s="1079" t="s">
        <v>3</v>
      </c>
      <c r="B27" s="330" t="s">
        <v>239</v>
      </c>
      <c r="C27" s="354" t="str">
        <f t="shared" si="0"/>
        <v>32,547 (100.00%)</v>
      </c>
      <c r="D27" s="354" t="str">
        <f t="shared" si="1"/>
        <v>6 (0.02%)</v>
      </c>
      <c r="E27" s="354" t="str">
        <f t="shared" si="2"/>
        <v>2,358 (7.24%)</v>
      </c>
      <c r="F27" s="354" t="str">
        <f t="shared" si="3"/>
        <v>4,201 (12.91%)</v>
      </c>
      <c r="G27" s="354" t="str">
        <f t="shared" si="4"/>
        <v>7,956 (24.44%)</v>
      </c>
      <c r="H27" s="354" t="str">
        <f t="shared" si="5"/>
        <v>9,533 (29.29%)</v>
      </c>
      <c r="I27" s="354" t="str">
        <f t="shared" si="6"/>
        <v>5,928 (18.21%)</v>
      </c>
      <c r="J27" s="354" t="str">
        <f t="shared" si="7"/>
        <v>2,186 (6.72%)</v>
      </c>
      <c r="K27" s="354" t="str">
        <f t="shared" si="8"/>
        <v>344 (1.06%)</v>
      </c>
      <c r="L27" s="354" t="str">
        <f t="shared" si="9"/>
        <v>35 (0.11%)</v>
      </c>
      <c r="O27" s="354">
        <v>32547</v>
      </c>
      <c r="P27" s="355">
        <f t="shared" si="10"/>
        <v>100</v>
      </c>
      <c r="Q27" s="354">
        <v>6</v>
      </c>
      <c r="R27" s="355">
        <f t="shared" si="10"/>
        <v>0.02</v>
      </c>
      <c r="S27" s="354">
        <v>2358</v>
      </c>
      <c r="T27" s="355">
        <f t="shared" ref="T27" si="195">IFERROR(ROUND(S27/$O27*100,2),"-")</f>
        <v>7.24</v>
      </c>
      <c r="U27" s="354">
        <v>4201</v>
      </c>
      <c r="V27" s="355">
        <f t="shared" ref="V27" si="196">IFERROR(ROUND(U27/$O27*100,2),"-")</f>
        <v>12.91</v>
      </c>
      <c r="W27" s="354">
        <v>7956</v>
      </c>
      <c r="X27" s="355">
        <f t="shared" ref="X27" si="197">IFERROR(ROUND(W27/$O27*100,2),"-")</f>
        <v>24.44</v>
      </c>
      <c r="Y27" s="354">
        <v>9533</v>
      </c>
      <c r="Z27" s="355">
        <f t="shared" ref="Z27" si="198">IFERROR(ROUND(Y27/$O27*100,2),"-")</f>
        <v>29.29</v>
      </c>
      <c r="AA27" s="354">
        <v>5928</v>
      </c>
      <c r="AB27" s="355">
        <f t="shared" ref="AB27" si="199">IFERROR(ROUND(AA27/$O27*100,2),"-")</f>
        <v>18.21</v>
      </c>
      <c r="AC27" s="354">
        <v>2186</v>
      </c>
      <c r="AD27" s="355">
        <f t="shared" ref="AD27" si="200">IFERROR(ROUND(AC27/$O27*100,2),"-")</f>
        <v>6.72</v>
      </c>
      <c r="AE27" s="354">
        <v>344</v>
      </c>
      <c r="AF27" s="355">
        <f t="shared" ref="AF27" si="201">IFERROR(ROUND(AE27/$O27*100,2),"-")</f>
        <v>1.06</v>
      </c>
      <c r="AG27" s="354">
        <v>35</v>
      </c>
      <c r="AH27" s="355">
        <f t="shared" ref="AH27" si="202">IFERROR(ROUND(AG27/$O27*100,2),"-")</f>
        <v>0.11</v>
      </c>
    </row>
    <row r="28" spans="1:34" ht="17.100000000000001" customHeight="1">
      <c r="A28" s="897"/>
      <c r="B28" s="330" t="s">
        <v>392</v>
      </c>
      <c r="C28" s="354" t="str">
        <f t="shared" si="0"/>
        <v>29,275 (100.00%)</v>
      </c>
      <c r="D28" s="354" t="str">
        <f t="shared" si="1"/>
        <v>6 (0.02%)</v>
      </c>
      <c r="E28" s="354" t="str">
        <f t="shared" si="2"/>
        <v>2,188 (7.47%)</v>
      </c>
      <c r="F28" s="354" t="str">
        <f t="shared" si="3"/>
        <v>3,765 (12.86%)</v>
      </c>
      <c r="G28" s="354" t="str">
        <f t="shared" si="4"/>
        <v>7,030 (24.01%)</v>
      </c>
      <c r="H28" s="354" t="str">
        <f t="shared" si="5"/>
        <v>8,501 (29.04%)</v>
      </c>
      <c r="I28" s="354" t="str">
        <f t="shared" si="6"/>
        <v>5,449 (18.61%)</v>
      </c>
      <c r="J28" s="354" t="str">
        <f t="shared" si="7"/>
        <v>1,993 (6.81%)</v>
      </c>
      <c r="K28" s="354" t="str">
        <f t="shared" si="8"/>
        <v>310 (1.06%)</v>
      </c>
      <c r="L28" s="354" t="str">
        <f t="shared" si="9"/>
        <v>33 (0.11%)</v>
      </c>
      <c r="O28" s="354">
        <v>29275</v>
      </c>
      <c r="P28" s="355">
        <f t="shared" si="10"/>
        <v>100</v>
      </c>
      <c r="Q28" s="354">
        <v>6</v>
      </c>
      <c r="R28" s="355">
        <f t="shared" si="10"/>
        <v>0.02</v>
      </c>
      <c r="S28" s="354">
        <v>2188</v>
      </c>
      <c r="T28" s="355">
        <f t="shared" ref="T28" si="203">IFERROR(ROUND(S28/$O28*100,2),"-")</f>
        <v>7.47</v>
      </c>
      <c r="U28" s="354">
        <v>3765</v>
      </c>
      <c r="V28" s="355">
        <f t="shared" ref="V28" si="204">IFERROR(ROUND(U28/$O28*100,2),"-")</f>
        <v>12.86</v>
      </c>
      <c r="W28" s="354">
        <v>7030</v>
      </c>
      <c r="X28" s="355">
        <f t="shared" ref="X28" si="205">IFERROR(ROUND(W28/$O28*100,2),"-")</f>
        <v>24.01</v>
      </c>
      <c r="Y28" s="354">
        <v>8501</v>
      </c>
      <c r="Z28" s="355">
        <f t="shared" ref="Z28" si="206">IFERROR(ROUND(Y28/$O28*100,2),"-")</f>
        <v>29.04</v>
      </c>
      <c r="AA28" s="354">
        <v>5449</v>
      </c>
      <c r="AB28" s="355">
        <f t="shared" ref="AB28" si="207">IFERROR(ROUND(AA28/$O28*100,2),"-")</f>
        <v>18.61</v>
      </c>
      <c r="AC28" s="354">
        <v>1993</v>
      </c>
      <c r="AD28" s="355">
        <f t="shared" ref="AD28" si="208">IFERROR(ROUND(AC28/$O28*100,2),"-")</f>
        <v>6.81</v>
      </c>
      <c r="AE28" s="354">
        <v>310</v>
      </c>
      <c r="AF28" s="355">
        <f t="shared" ref="AF28" si="209">IFERROR(ROUND(AE28/$O28*100,2),"-")</f>
        <v>1.06</v>
      </c>
      <c r="AG28" s="354">
        <v>33</v>
      </c>
      <c r="AH28" s="355">
        <f t="shared" ref="AH28" si="210">IFERROR(ROUND(AG28/$O28*100,2),"-")</f>
        <v>0.11</v>
      </c>
    </row>
    <row r="29" spans="1:34" ht="17.100000000000001" customHeight="1">
      <c r="A29" s="897"/>
      <c r="B29" s="330" t="s">
        <v>97</v>
      </c>
      <c r="C29" s="354" t="str">
        <f t="shared" si="0"/>
        <v>3,272 (100.00%)</v>
      </c>
      <c r="D29" s="354" t="str">
        <f t="shared" si="1"/>
        <v>-</v>
      </c>
      <c r="E29" s="354" t="str">
        <f t="shared" si="2"/>
        <v>170 (5.20%)</v>
      </c>
      <c r="F29" s="354" t="str">
        <f t="shared" si="3"/>
        <v>436 (13.33%)</v>
      </c>
      <c r="G29" s="354" t="str">
        <f t="shared" si="4"/>
        <v>926 (28.30%)</v>
      </c>
      <c r="H29" s="354" t="str">
        <f t="shared" si="5"/>
        <v>1,032 (31.54%)</v>
      </c>
      <c r="I29" s="354" t="str">
        <f t="shared" si="6"/>
        <v>479 (14.64%)</v>
      </c>
      <c r="J29" s="354" t="str">
        <f t="shared" si="7"/>
        <v>193 (5.90%)</v>
      </c>
      <c r="K29" s="354" t="str">
        <f t="shared" si="8"/>
        <v>34 (1.04%)</v>
      </c>
      <c r="L29" s="354" t="str">
        <f t="shared" si="9"/>
        <v>2 (0.06%)</v>
      </c>
      <c r="O29" s="354">
        <v>3272</v>
      </c>
      <c r="P29" s="355">
        <f t="shared" si="10"/>
        <v>100</v>
      </c>
      <c r="Q29" s="354">
        <v>0</v>
      </c>
      <c r="R29" s="355">
        <f t="shared" si="10"/>
        <v>0</v>
      </c>
      <c r="S29" s="354">
        <v>170</v>
      </c>
      <c r="T29" s="355">
        <f t="shared" ref="T29" si="211">IFERROR(ROUND(S29/$O29*100,2),"-")</f>
        <v>5.2</v>
      </c>
      <c r="U29" s="354">
        <v>436</v>
      </c>
      <c r="V29" s="355">
        <f t="shared" ref="V29" si="212">IFERROR(ROUND(U29/$O29*100,2),"-")</f>
        <v>13.33</v>
      </c>
      <c r="W29" s="354">
        <v>926</v>
      </c>
      <c r="X29" s="355">
        <f t="shared" ref="X29" si="213">IFERROR(ROUND(W29/$O29*100,2),"-")</f>
        <v>28.3</v>
      </c>
      <c r="Y29" s="354">
        <v>1032</v>
      </c>
      <c r="Z29" s="355">
        <f t="shared" ref="Z29" si="214">IFERROR(ROUND(Y29/$O29*100,2),"-")</f>
        <v>31.54</v>
      </c>
      <c r="AA29" s="354">
        <v>479</v>
      </c>
      <c r="AB29" s="355">
        <f t="shared" ref="AB29" si="215">IFERROR(ROUND(AA29/$O29*100,2),"-")</f>
        <v>14.64</v>
      </c>
      <c r="AC29" s="354">
        <v>193</v>
      </c>
      <c r="AD29" s="355">
        <f t="shared" ref="AD29" si="216">IFERROR(ROUND(AC29/$O29*100,2),"-")</f>
        <v>5.9</v>
      </c>
      <c r="AE29" s="354">
        <v>34</v>
      </c>
      <c r="AF29" s="355">
        <f t="shared" ref="AF29" si="217">IFERROR(ROUND(AE29/$O29*100,2),"-")</f>
        <v>1.04</v>
      </c>
      <c r="AG29" s="354">
        <v>2</v>
      </c>
      <c r="AH29" s="355">
        <f t="shared" ref="AH29" si="218">IFERROR(ROUND(AG29/$O29*100,2),"-")</f>
        <v>0.06</v>
      </c>
    </row>
    <row r="30" spans="1:34" ht="17.100000000000001" customHeight="1">
      <c r="A30" s="1079" t="s">
        <v>1060</v>
      </c>
      <c r="B30" s="330" t="s">
        <v>393</v>
      </c>
      <c r="C30" s="354" t="str">
        <f t="shared" si="0"/>
        <v>25,221 (100.00%)</v>
      </c>
      <c r="D30" s="354" t="str">
        <f t="shared" si="1"/>
        <v>12 (0.05%)</v>
      </c>
      <c r="E30" s="354" t="str">
        <f t="shared" si="2"/>
        <v>1,866 (7.40%)</v>
      </c>
      <c r="F30" s="354" t="str">
        <f t="shared" si="3"/>
        <v>3,461 (13.72%)</v>
      </c>
      <c r="G30" s="354" t="str">
        <f t="shared" si="4"/>
        <v>5,843 (23.17%)</v>
      </c>
      <c r="H30" s="354" t="str">
        <f t="shared" si="5"/>
        <v>7,231 (28.67%)</v>
      </c>
      <c r="I30" s="354" t="str">
        <f t="shared" si="6"/>
        <v>4,418 (17.52%)</v>
      </c>
      <c r="J30" s="354" t="str">
        <f t="shared" si="7"/>
        <v>2,010 (7.97%)</v>
      </c>
      <c r="K30" s="354" t="str">
        <f t="shared" si="8"/>
        <v>341 (1.35%)</v>
      </c>
      <c r="L30" s="354" t="str">
        <f t="shared" si="9"/>
        <v>39 (0.15%)</v>
      </c>
      <c r="O30" s="354">
        <v>25221</v>
      </c>
      <c r="P30" s="355">
        <f t="shared" si="10"/>
        <v>100</v>
      </c>
      <c r="Q30" s="354">
        <v>12</v>
      </c>
      <c r="R30" s="355">
        <f t="shared" si="10"/>
        <v>0.05</v>
      </c>
      <c r="S30" s="354">
        <v>1866</v>
      </c>
      <c r="T30" s="355">
        <f t="shared" ref="T30" si="219">IFERROR(ROUND(S30/$O30*100,2),"-")</f>
        <v>7.4</v>
      </c>
      <c r="U30" s="354">
        <v>3461</v>
      </c>
      <c r="V30" s="355">
        <f t="shared" ref="V30" si="220">IFERROR(ROUND(U30/$O30*100,2),"-")</f>
        <v>13.72</v>
      </c>
      <c r="W30" s="354">
        <v>5843</v>
      </c>
      <c r="X30" s="355">
        <f t="shared" ref="X30" si="221">IFERROR(ROUND(W30/$O30*100,2),"-")</f>
        <v>23.17</v>
      </c>
      <c r="Y30" s="354">
        <v>7231</v>
      </c>
      <c r="Z30" s="355">
        <f t="shared" ref="Z30" si="222">IFERROR(ROUND(Y30/$O30*100,2),"-")</f>
        <v>28.67</v>
      </c>
      <c r="AA30" s="354">
        <v>4418</v>
      </c>
      <c r="AB30" s="355">
        <f t="shared" ref="AB30" si="223">IFERROR(ROUND(AA30/$O30*100,2),"-")</f>
        <v>17.52</v>
      </c>
      <c r="AC30" s="354">
        <v>2010</v>
      </c>
      <c r="AD30" s="355">
        <f t="shared" ref="AD30" si="224">IFERROR(ROUND(AC30/$O30*100,2),"-")</f>
        <v>7.97</v>
      </c>
      <c r="AE30" s="354">
        <v>341</v>
      </c>
      <c r="AF30" s="355">
        <f t="shared" ref="AF30" si="225">IFERROR(ROUND(AE30/$O30*100,2),"-")</f>
        <v>1.35</v>
      </c>
      <c r="AG30" s="354">
        <v>39</v>
      </c>
      <c r="AH30" s="355">
        <f t="shared" ref="AH30" si="226">IFERROR(ROUND(AG30/$O30*100,2),"-")</f>
        <v>0.15</v>
      </c>
    </row>
    <row r="31" spans="1:34" ht="17.100000000000001" customHeight="1">
      <c r="A31" s="897"/>
      <c r="B31" s="330" t="s">
        <v>241</v>
      </c>
      <c r="C31" s="354" t="str">
        <f t="shared" si="0"/>
        <v>22,682 (100.00%)</v>
      </c>
      <c r="D31" s="354" t="str">
        <f t="shared" si="1"/>
        <v>12 (0.05%)</v>
      </c>
      <c r="E31" s="354" t="str">
        <f t="shared" si="2"/>
        <v>1,722 (7.59%)</v>
      </c>
      <c r="F31" s="354" t="str">
        <f t="shared" si="3"/>
        <v>3,115 (13.73%)</v>
      </c>
      <c r="G31" s="354" t="str">
        <f t="shared" si="4"/>
        <v>5,167 (22.78%)</v>
      </c>
      <c r="H31" s="354" t="str">
        <f t="shared" si="5"/>
        <v>6,498 (28.65%)</v>
      </c>
      <c r="I31" s="354" t="str">
        <f t="shared" si="6"/>
        <v>3,995 (17.61%)</v>
      </c>
      <c r="J31" s="354" t="str">
        <f t="shared" si="7"/>
        <v>1,825 (8.05%)</v>
      </c>
      <c r="K31" s="354" t="str">
        <f t="shared" si="8"/>
        <v>311 (1.37%)</v>
      </c>
      <c r="L31" s="354" t="str">
        <f t="shared" si="9"/>
        <v>37 (0.16%)</v>
      </c>
      <c r="O31" s="354">
        <v>22682</v>
      </c>
      <c r="P31" s="355">
        <f t="shared" si="10"/>
        <v>100</v>
      </c>
      <c r="Q31" s="354">
        <v>12</v>
      </c>
      <c r="R31" s="355">
        <f t="shared" si="10"/>
        <v>0.05</v>
      </c>
      <c r="S31" s="354">
        <v>1722</v>
      </c>
      <c r="T31" s="355">
        <f t="shared" ref="T31" si="227">IFERROR(ROUND(S31/$O31*100,2),"-")</f>
        <v>7.59</v>
      </c>
      <c r="U31" s="354">
        <v>3115</v>
      </c>
      <c r="V31" s="355">
        <f t="shared" ref="V31" si="228">IFERROR(ROUND(U31/$O31*100,2),"-")</f>
        <v>13.73</v>
      </c>
      <c r="W31" s="354">
        <v>5167</v>
      </c>
      <c r="X31" s="355">
        <f t="shared" ref="X31" si="229">IFERROR(ROUND(W31/$O31*100,2),"-")</f>
        <v>22.78</v>
      </c>
      <c r="Y31" s="354">
        <v>6498</v>
      </c>
      <c r="Z31" s="355">
        <f t="shared" ref="Z31" si="230">IFERROR(ROUND(Y31/$O31*100,2),"-")</f>
        <v>28.65</v>
      </c>
      <c r="AA31" s="354">
        <v>3995</v>
      </c>
      <c r="AB31" s="355">
        <f t="shared" ref="AB31" si="231">IFERROR(ROUND(AA31/$O31*100,2),"-")</f>
        <v>17.61</v>
      </c>
      <c r="AC31" s="354">
        <v>1825</v>
      </c>
      <c r="AD31" s="355">
        <f t="shared" ref="AD31" si="232">IFERROR(ROUND(AC31/$O31*100,2),"-")</f>
        <v>8.0500000000000007</v>
      </c>
      <c r="AE31" s="354">
        <v>311</v>
      </c>
      <c r="AF31" s="355">
        <f t="shared" ref="AF31" si="233">IFERROR(ROUND(AE31/$O31*100,2),"-")</f>
        <v>1.37</v>
      </c>
      <c r="AG31" s="354">
        <v>37</v>
      </c>
      <c r="AH31" s="355">
        <f t="shared" ref="AH31" si="234">IFERROR(ROUND(AG31/$O31*100,2),"-")</f>
        <v>0.16</v>
      </c>
    </row>
    <row r="32" spans="1:34" ht="17.100000000000001" customHeight="1">
      <c r="A32" s="1174"/>
      <c r="B32" s="554" t="s">
        <v>391</v>
      </c>
      <c r="C32" s="356" t="str">
        <f t="shared" si="0"/>
        <v>2,539 (100.00%)</v>
      </c>
      <c r="D32" s="356" t="str">
        <f t="shared" si="1"/>
        <v>-</v>
      </c>
      <c r="E32" s="356" t="str">
        <f t="shared" si="2"/>
        <v>144 (5.67%)</v>
      </c>
      <c r="F32" s="356" t="str">
        <f t="shared" si="3"/>
        <v>346 (13.63%)</v>
      </c>
      <c r="G32" s="356" t="str">
        <f t="shared" si="4"/>
        <v>676 (26.62%)</v>
      </c>
      <c r="H32" s="356" t="str">
        <f t="shared" si="5"/>
        <v>733 (28.87%)</v>
      </c>
      <c r="I32" s="356" t="str">
        <f t="shared" si="6"/>
        <v>423 (16.66%)</v>
      </c>
      <c r="J32" s="356" t="str">
        <f t="shared" si="7"/>
        <v>185 (7.29%)</v>
      </c>
      <c r="K32" s="356" t="str">
        <f t="shared" si="8"/>
        <v>30 (1.18%)</v>
      </c>
      <c r="L32" s="356" t="str">
        <f t="shared" si="9"/>
        <v>2 (0.08%)</v>
      </c>
      <c r="O32" s="356">
        <v>2539</v>
      </c>
      <c r="P32" s="355">
        <f t="shared" si="10"/>
        <v>100</v>
      </c>
      <c r="Q32" s="356">
        <v>0</v>
      </c>
      <c r="R32" s="355">
        <f t="shared" si="10"/>
        <v>0</v>
      </c>
      <c r="S32" s="356">
        <v>144</v>
      </c>
      <c r="T32" s="355">
        <f t="shared" ref="T32" si="235">IFERROR(ROUND(S32/$O32*100,2),"-")</f>
        <v>5.67</v>
      </c>
      <c r="U32" s="356">
        <v>346</v>
      </c>
      <c r="V32" s="355">
        <f t="shared" ref="V32" si="236">IFERROR(ROUND(U32/$O32*100,2),"-")</f>
        <v>13.63</v>
      </c>
      <c r="W32" s="356">
        <v>676</v>
      </c>
      <c r="X32" s="355">
        <f t="shared" ref="X32" si="237">IFERROR(ROUND(W32/$O32*100,2),"-")</f>
        <v>26.62</v>
      </c>
      <c r="Y32" s="356">
        <v>733</v>
      </c>
      <c r="Z32" s="355">
        <f t="shared" ref="Z32" si="238">IFERROR(ROUND(Y32/$O32*100,2),"-")</f>
        <v>28.87</v>
      </c>
      <c r="AA32" s="356">
        <v>423</v>
      </c>
      <c r="AB32" s="355">
        <f t="shared" ref="AB32" si="239">IFERROR(ROUND(AA32/$O32*100,2),"-")</f>
        <v>16.66</v>
      </c>
      <c r="AC32" s="356">
        <v>185</v>
      </c>
      <c r="AD32" s="355">
        <f t="shared" ref="AD32" si="240">IFERROR(ROUND(AC32/$O32*100,2),"-")</f>
        <v>7.29</v>
      </c>
      <c r="AE32" s="356">
        <v>30</v>
      </c>
      <c r="AF32" s="355">
        <f t="shared" ref="AF32" si="241">IFERROR(ROUND(AE32/$O32*100,2),"-")</f>
        <v>1.18</v>
      </c>
      <c r="AG32" s="356">
        <v>2</v>
      </c>
      <c r="AH32" s="355">
        <f t="shared" ref="AH32" si="242">IFERROR(ROUND(AG32/$O32*100,2),"-")</f>
        <v>0.08</v>
      </c>
    </row>
    <row r="33" spans="1:4">
      <c r="A33" s="579" t="s">
        <v>676</v>
      </c>
      <c r="B33" s="357"/>
      <c r="C33" s="358"/>
      <c r="D33" s="359"/>
    </row>
    <row r="34" spans="1:4">
      <c r="D34" s="359"/>
    </row>
    <row r="35" spans="1:4">
      <c r="D35" s="359"/>
    </row>
  </sheetData>
  <mergeCells count="12">
    <mergeCell ref="A6:A8"/>
    <mergeCell ref="A1:L1"/>
    <mergeCell ref="A2:B2"/>
    <mergeCell ref="A3:A5"/>
    <mergeCell ref="A27:A29"/>
    <mergeCell ref="A30:A32"/>
    <mergeCell ref="A9:A11"/>
    <mergeCell ref="A12:A14"/>
    <mergeCell ref="A15:A17"/>
    <mergeCell ref="A18:A20"/>
    <mergeCell ref="A21:A23"/>
    <mergeCell ref="A24:A26"/>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48"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T38"/>
  <sheetViews>
    <sheetView showGridLines="0" zoomScale="70" zoomScaleNormal="70" workbookViewId="0">
      <selection activeCell="A23" sqref="A23"/>
    </sheetView>
  </sheetViews>
  <sheetFormatPr defaultColWidth="15.875" defaultRowHeight="15"/>
  <cols>
    <col min="1" max="1" width="11.5" style="369" customWidth="1"/>
    <col min="2" max="4" width="6.625" style="369" customWidth="1"/>
    <col min="5" max="5" width="11.5" style="369" bestFit="1" customWidth="1"/>
    <col min="6" max="8" width="6.625" style="369" customWidth="1"/>
    <col min="9" max="9" width="11.5" style="369" bestFit="1" customWidth="1"/>
    <col min="10" max="12" width="6.625" style="369" customWidth="1"/>
    <col min="13" max="13" width="11.5" style="369" bestFit="1" customWidth="1"/>
    <col min="14" max="16" width="6.625" style="369" customWidth="1"/>
    <col min="17" max="17" width="11.5" style="369" bestFit="1" customWidth="1"/>
    <col min="18" max="20" width="6.625" style="369" customWidth="1"/>
    <col min="21" max="16384" width="15.875" style="369"/>
  </cols>
  <sheetData>
    <row r="1" spans="1:20" s="361" customFormat="1" ht="27.2" customHeight="1">
      <c r="A1" s="1175" t="s">
        <v>1031</v>
      </c>
      <c r="B1" s="1175"/>
      <c r="C1" s="1175"/>
      <c r="D1" s="1175"/>
      <c r="E1" s="1175"/>
      <c r="F1" s="1175"/>
      <c r="G1" s="1175"/>
      <c r="H1" s="1175"/>
      <c r="I1" s="1175"/>
      <c r="J1" s="1175"/>
      <c r="K1" s="1175"/>
      <c r="L1" s="1175"/>
      <c r="M1" s="1175"/>
      <c r="N1" s="1175"/>
      <c r="O1" s="1175"/>
      <c r="P1" s="1175"/>
      <c r="Q1" s="1175"/>
      <c r="R1" s="1175"/>
      <c r="S1" s="1175"/>
      <c r="T1" s="1175"/>
    </row>
    <row r="2" spans="1:20" s="361" customFormat="1" ht="19.5">
      <c r="A2" s="582"/>
      <c r="B2" s="581"/>
      <c r="C2" s="581"/>
      <c r="D2" s="581"/>
      <c r="E2" s="582"/>
      <c r="F2" s="581"/>
      <c r="G2" s="581"/>
      <c r="H2" s="581"/>
      <c r="I2" s="582"/>
      <c r="J2" s="581"/>
      <c r="K2" s="581"/>
      <c r="L2" s="581"/>
      <c r="M2" s="582"/>
      <c r="N2" s="581"/>
      <c r="O2" s="581"/>
      <c r="P2" s="581"/>
      <c r="Q2" s="582"/>
      <c r="R2" s="581"/>
      <c r="S2" s="1179" t="s">
        <v>678</v>
      </c>
      <c r="T2" s="1179"/>
    </row>
    <row r="3" spans="1:20" s="362" customFormat="1" ht="21" customHeight="1">
      <c r="A3" s="1168" t="s">
        <v>1108</v>
      </c>
      <c r="B3" s="1180"/>
      <c r="C3" s="1180"/>
      <c r="D3" s="1180"/>
      <c r="E3" s="1168" t="s">
        <v>1</v>
      </c>
      <c r="F3" s="1180"/>
      <c r="G3" s="1180"/>
      <c r="H3" s="1180"/>
      <c r="I3" s="1168" t="s">
        <v>2</v>
      </c>
      <c r="J3" s="1180"/>
      <c r="K3" s="1180"/>
      <c r="L3" s="1180"/>
      <c r="M3" s="1168" t="s">
        <v>3</v>
      </c>
      <c r="N3" s="1180"/>
      <c r="O3" s="1180"/>
      <c r="P3" s="1180"/>
      <c r="Q3" s="1168" t="s">
        <v>1060</v>
      </c>
      <c r="R3" s="1180"/>
      <c r="S3" s="1180"/>
      <c r="T3" s="1180"/>
    </row>
    <row r="4" spans="1:20" s="362" customFormat="1" ht="21" customHeight="1">
      <c r="A4" s="593" t="s">
        <v>679</v>
      </c>
      <c r="B4" s="363" t="s">
        <v>381</v>
      </c>
      <c r="C4" s="363" t="s">
        <v>394</v>
      </c>
      <c r="D4" s="363" t="s">
        <v>97</v>
      </c>
      <c r="E4" s="593" t="s">
        <v>679</v>
      </c>
      <c r="F4" s="580" t="s">
        <v>381</v>
      </c>
      <c r="G4" s="580" t="s">
        <v>394</v>
      </c>
      <c r="H4" s="580" t="s">
        <v>97</v>
      </c>
      <c r="I4" s="593" t="s">
        <v>679</v>
      </c>
      <c r="J4" s="580" t="s">
        <v>381</v>
      </c>
      <c r="K4" s="580" t="s">
        <v>394</v>
      </c>
      <c r="L4" s="580" t="s">
        <v>97</v>
      </c>
      <c r="M4" s="593" t="s">
        <v>679</v>
      </c>
      <c r="N4" s="580" t="s">
        <v>381</v>
      </c>
      <c r="O4" s="580" t="s">
        <v>394</v>
      </c>
      <c r="P4" s="580" t="s">
        <v>97</v>
      </c>
      <c r="Q4" s="593" t="s">
        <v>679</v>
      </c>
      <c r="R4" s="580" t="s">
        <v>381</v>
      </c>
      <c r="S4" s="580" t="s">
        <v>394</v>
      </c>
      <c r="T4" s="580" t="s">
        <v>97</v>
      </c>
    </row>
    <row r="5" spans="1:20" s="365" customFormat="1" ht="32.65" customHeight="1">
      <c r="A5" s="591" t="s">
        <v>340</v>
      </c>
      <c r="B5" s="364">
        <v>11794</v>
      </c>
      <c r="C5" s="364">
        <v>10283</v>
      </c>
      <c r="D5" s="364">
        <v>1511</v>
      </c>
      <c r="E5" s="591" t="s">
        <v>340</v>
      </c>
      <c r="F5" s="364">
        <v>11061</v>
      </c>
      <c r="G5" s="364">
        <v>9626</v>
      </c>
      <c r="H5" s="364">
        <v>1435</v>
      </c>
      <c r="I5" s="591" t="s">
        <v>340</v>
      </c>
      <c r="J5" s="364">
        <v>10595</v>
      </c>
      <c r="K5" s="364">
        <v>9234</v>
      </c>
      <c r="L5" s="364">
        <v>1361</v>
      </c>
      <c r="M5" s="591" t="s">
        <v>340</v>
      </c>
      <c r="N5" s="364">
        <v>8954</v>
      </c>
      <c r="O5" s="364">
        <v>7674</v>
      </c>
      <c r="P5" s="364">
        <v>1280</v>
      </c>
      <c r="Q5" s="591" t="s">
        <v>395</v>
      </c>
      <c r="R5" s="364">
        <v>6665</v>
      </c>
      <c r="S5" s="364">
        <v>6309</v>
      </c>
      <c r="T5" s="364">
        <v>356</v>
      </c>
    </row>
    <row r="6" spans="1:20" s="365" customFormat="1" ht="32.65" customHeight="1">
      <c r="A6" s="591" t="s">
        <v>395</v>
      </c>
      <c r="B6" s="366">
        <v>9752</v>
      </c>
      <c r="C6" s="366">
        <v>9310</v>
      </c>
      <c r="D6" s="366">
        <v>442</v>
      </c>
      <c r="E6" s="591" t="s">
        <v>395</v>
      </c>
      <c r="F6" s="366">
        <v>9921</v>
      </c>
      <c r="G6" s="366">
        <v>9447</v>
      </c>
      <c r="H6" s="366">
        <v>474</v>
      </c>
      <c r="I6" s="591" t="s">
        <v>395</v>
      </c>
      <c r="J6" s="366">
        <v>9417</v>
      </c>
      <c r="K6" s="366">
        <v>8974</v>
      </c>
      <c r="L6" s="366">
        <v>443</v>
      </c>
      <c r="M6" s="591" t="s">
        <v>395</v>
      </c>
      <c r="N6" s="366">
        <v>8603</v>
      </c>
      <c r="O6" s="366">
        <v>8150</v>
      </c>
      <c r="P6" s="366">
        <v>453</v>
      </c>
      <c r="Q6" s="591" t="s">
        <v>340</v>
      </c>
      <c r="R6" s="366">
        <v>4748</v>
      </c>
      <c r="S6" s="366">
        <v>4084</v>
      </c>
      <c r="T6" s="366">
        <v>664</v>
      </c>
    </row>
    <row r="7" spans="1:20" s="365" customFormat="1" ht="32.65" customHeight="1">
      <c r="A7" s="591" t="s">
        <v>342</v>
      </c>
      <c r="B7" s="366">
        <v>4324</v>
      </c>
      <c r="C7" s="366">
        <v>3863</v>
      </c>
      <c r="D7" s="366">
        <v>461</v>
      </c>
      <c r="E7" s="591" t="s">
        <v>342</v>
      </c>
      <c r="F7" s="366">
        <v>4387</v>
      </c>
      <c r="G7" s="366">
        <v>3919</v>
      </c>
      <c r="H7" s="366">
        <v>468</v>
      </c>
      <c r="I7" s="591" t="s">
        <v>342</v>
      </c>
      <c r="J7" s="366">
        <v>4190</v>
      </c>
      <c r="K7" s="366">
        <v>3761</v>
      </c>
      <c r="L7" s="366">
        <v>429</v>
      </c>
      <c r="M7" s="591" t="s">
        <v>342</v>
      </c>
      <c r="N7" s="366">
        <v>4058</v>
      </c>
      <c r="O7" s="366">
        <v>3606</v>
      </c>
      <c r="P7" s="366">
        <v>452</v>
      </c>
      <c r="Q7" s="591" t="s">
        <v>342</v>
      </c>
      <c r="R7" s="366">
        <v>3523</v>
      </c>
      <c r="S7" s="366">
        <v>3172</v>
      </c>
      <c r="T7" s="366">
        <v>351</v>
      </c>
    </row>
    <row r="8" spans="1:20" s="365" customFormat="1" ht="32.65" customHeight="1">
      <c r="A8" s="591" t="s">
        <v>329</v>
      </c>
      <c r="B8" s="366">
        <v>2503</v>
      </c>
      <c r="C8" s="366">
        <v>2173</v>
      </c>
      <c r="D8" s="366">
        <v>330</v>
      </c>
      <c r="E8" s="591" t="s">
        <v>329</v>
      </c>
      <c r="F8" s="366">
        <v>2892</v>
      </c>
      <c r="G8" s="366">
        <v>2474</v>
      </c>
      <c r="H8" s="366">
        <v>418</v>
      </c>
      <c r="I8" s="591" t="s">
        <v>329</v>
      </c>
      <c r="J8" s="366">
        <v>2940</v>
      </c>
      <c r="K8" s="366">
        <v>2495</v>
      </c>
      <c r="L8" s="366">
        <v>445</v>
      </c>
      <c r="M8" s="591" t="s">
        <v>329</v>
      </c>
      <c r="N8" s="366">
        <v>3262</v>
      </c>
      <c r="O8" s="366">
        <v>2799</v>
      </c>
      <c r="P8" s="366">
        <v>463</v>
      </c>
      <c r="Q8" s="591" t="s">
        <v>329</v>
      </c>
      <c r="R8" s="366">
        <v>3094</v>
      </c>
      <c r="S8" s="366">
        <v>2587</v>
      </c>
      <c r="T8" s="366">
        <v>507</v>
      </c>
    </row>
    <row r="9" spans="1:20" s="365" customFormat="1" ht="32.65" customHeight="1">
      <c r="A9" s="591" t="s">
        <v>396</v>
      </c>
      <c r="B9" s="366">
        <v>1081</v>
      </c>
      <c r="C9" s="366">
        <v>1004</v>
      </c>
      <c r="D9" s="366">
        <v>77</v>
      </c>
      <c r="E9" s="591" t="s">
        <v>396</v>
      </c>
      <c r="F9" s="366">
        <v>1121</v>
      </c>
      <c r="G9" s="366">
        <v>1015</v>
      </c>
      <c r="H9" s="366">
        <v>106</v>
      </c>
      <c r="I9" s="591" t="s">
        <v>396</v>
      </c>
      <c r="J9" s="366">
        <v>1137</v>
      </c>
      <c r="K9" s="366">
        <v>1044</v>
      </c>
      <c r="L9" s="366">
        <v>93</v>
      </c>
      <c r="M9" s="591" t="s">
        <v>396</v>
      </c>
      <c r="N9" s="366">
        <v>1239</v>
      </c>
      <c r="O9" s="366">
        <v>1156</v>
      </c>
      <c r="P9" s="366">
        <v>83</v>
      </c>
      <c r="Q9" s="591" t="s">
        <v>396</v>
      </c>
      <c r="R9" s="366">
        <v>1107</v>
      </c>
      <c r="S9" s="366">
        <v>1019</v>
      </c>
      <c r="T9" s="366">
        <v>88</v>
      </c>
    </row>
    <row r="10" spans="1:20" s="365" customFormat="1" ht="32.65" customHeight="1">
      <c r="A10" s="591" t="s">
        <v>397</v>
      </c>
      <c r="B10" s="366">
        <v>893</v>
      </c>
      <c r="C10" s="366">
        <v>886</v>
      </c>
      <c r="D10" s="366">
        <v>7</v>
      </c>
      <c r="E10" s="591" t="s">
        <v>397</v>
      </c>
      <c r="F10" s="366">
        <v>888</v>
      </c>
      <c r="G10" s="366">
        <v>881</v>
      </c>
      <c r="H10" s="366">
        <v>7</v>
      </c>
      <c r="I10" s="591" t="s">
        <v>397</v>
      </c>
      <c r="J10" s="366">
        <v>962</v>
      </c>
      <c r="K10" s="366">
        <v>952</v>
      </c>
      <c r="L10" s="366">
        <v>10</v>
      </c>
      <c r="M10" s="591" t="s">
        <v>397</v>
      </c>
      <c r="N10" s="366">
        <v>930</v>
      </c>
      <c r="O10" s="366">
        <v>916</v>
      </c>
      <c r="P10" s="366">
        <v>14</v>
      </c>
      <c r="Q10" s="591" t="s">
        <v>397</v>
      </c>
      <c r="R10" s="366">
        <v>875</v>
      </c>
      <c r="S10" s="366">
        <v>865</v>
      </c>
      <c r="T10" s="366">
        <v>10</v>
      </c>
    </row>
    <row r="11" spans="1:20" s="365" customFormat="1" ht="32.65" customHeight="1">
      <c r="A11" s="591" t="s">
        <v>1071</v>
      </c>
      <c r="B11" s="366">
        <v>750</v>
      </c>
      <c r="C11" s="366">
        <v>746</v>
      </c>
      <c r="D11" s="366">
        <v>4</v>
      </c>
      <c r="E11" s="591" t="s">
        <v>1071</v>
      </c>
      <c r="F11" s="366">
        <v>713</v>
      </c>
      <c r="G11" s="366">
        <v>711</v>
      </c>
      <c r="H11" s="366">
        <v>2</v>
      </c>
      <c r="I11" s="591" t="s">
        <v>1071</v>
      </c>
      <c r="J11" s="366">
        <v>664</v>
      </c>
      <c r="K11" s="366">
        <v>661</v>
      </c>
      <c r="L11" s="366">
        <v>3</v>
      </c>
      <c r="M11" s="591" t="s">
        <v>1071</v>
      </c>
      <c r="N11" s="366">
        <v>703</v>
      </c>
      <c r="O11" s="366">
        <v>698</v>
      </c>
      <c r="P11" s="366">
        <v>5</v>
      </c>
      <c r="Q11" s="591" t="s">
        <v>1071</v>
      </c>
      <c r="R11" s="366">
        <v>603</v>
      </c>
      <c r="S11" s="366">
        <v>600</v>
      </c>
      <c r="T11" s="366">
        <v>3</v>
      </c>
    </row>
    <row r="12" spans="1:20" s="365" customFormat="1" ht="32.65" customHeight="1">
      <c r="A12" s="591" t="s">
        <v>331</v>
      </c>
      <c r="B12" s="366">
        <v>478</v>
      </c>
      <c r="C12" s="366">
        <v>379</v>
      </c>
      <c r="D12" s="366">
        <v>99</v>
      </c>
      <c r="E12" s="591" t="s">
        <v>332</v>
      </c>
      <c r="F12" s="366">
        <v>525</v>
      </c>
      <c r="G12" s="366">
        <v>447</v>
      </c>
      <c r="H12" s="366">
        <v>78</v>
      </c>
      <c r="I12" s="591" t="s">
        <v>332</v>
      </c>
      <c r="J12" s="366">
        <v>534</v>
      </c>
      <c r="K12" s="366">
        <v>444</v>
      </c>
      <c r="L12" s="366">
        <v>90</v>
      </c>
      <c r="M12" s="591" t="s">
        <v>332</v>
      </c>
      <c r="N12" s="366">
        <v>521</v>
      </c>
      <c r="O12" s="366">
        <v>426</v>
      </c>
      <c r="P12" s="366">
        <v>95</v>
      </c>
      <c r="Q12" s="591" t="s">
        <v>332</v>
      </c>
      <c r="R12" s="366">
        <v>438</v>
      </c>
      <c r="S12" s="366">
        <v>367</v>
      </c>
      <c r="T12" s="366">
        <v>71</v>
      </c>
    </row>
    <row r="13" spans="1:20" s="365" customFormat="1" ht="35.1" customHeight="1">
      <c r="A13" s="591" t="s">
        <v>332</v>
      </c>
      <c r="B13" s="366">
        <v>478</v>
      </c>
      <c r="C13" s="366">
        <v>410</v>
      </c>
      <c r="D13" s="366">
        <v>68</v>
      </c>
      <c r="E13" s="591" t="s">
        <v>331</v>
      </c>
      <c r="F13" s="366">
        <v>449</v>
      </c>
      <c r="G13" s="366">
        <v>346</v>
      </c>
      <c r="H13" s="366">
        <v>103</v>
      </c>
      <c r="I13" s="591" t="s">
        <v>398</v>
      </c>
      <c r="J13" s="366">
        <v>435</v>
      </c>
      <c r="K13" s="366">
        <v>412</v>
      </c>
      <c r="L13" s="366">
        <v>23</v>
      </c>
      <c r="M13" s="591" t="s">
        <v>398</v>
      </c>
      <c r="N13" s="366">
        <v>371</v>
      </c>
      <c r="O13" s="366">
        <v>350</v>
      </c>
      <c r="P13" s="366">
        <v>21</v>
      </c>
      <c r="Q13" s="591" t="s">
        <v>398</v>
      </c>
      <c r="R13" s="366">
        <v>378</v>
      </c>
      <c r="S13" s="366">
        <v>367</v>
      </c>
      <c r="T13" s="366">
        <v>11</v>
      </c>
    </row>
    <row r="14" spans="1:20" s="365" customFormat="1" ht="32.65" customHeight="1">
      <c r="A14" s="592" t="s">
        <v>398</v>
      </c>
      <c r="B14" s="367">
        <v>436</v>
      </c>
      <c r="C14" s="367">
        <v>415</v>
      </c>
      <c r="D14" s="367">
        <v>21</v>
      </c>
      <c r="E14" s="592" t="s">
        <v>398</v>
      </c>
      <c r="F14" s="367">
        <v>417</v>
      </c>
      <c r="G14" s="367">
        <v>405</v>
      </c>
      <c r="H14" s="367">
        <v>12</v>
      </c>
      <c r="I14" s="592" t="s">
        <v>331</v>
      </c>
      <c r="J14" s="367">
        <v>370</v>
      </c>
      <c r="K14" s="367">
        <v>274</v>
      </c>
      <c r="L14" s="367">
        <v>96</v>
      </c>
      <c r="M14" s="592" t="s">
        <v>399</v>
      </c>
      <c r="N14" s="367">
        <v>355</v>
      </c>
      <c r="O14" s="367">
        <v>327</v>
      </c>
      <c r="P14" s="367">
        <v>28</v>
      </c>
      <c r="Q14" s="592" t="s">
        <v>399</v>
      </c>
      <c r="R14" s="367">
        <v>314</v>
      </c>
      <c r="S14" s="367">
        <v>287</v>
      </c>
      <c r="T14" s="367">
        <v>27</v>
      </c>
    </row>
    <row r="15" spans="1:20" s="316" customFormat="1" ht="14.25">
      <c r="A15" s="1177" t="s">
        <v>677</v>
      </c>
      <c r="B15" s="1177"/>
      <c r="C15" s="1177"/>
      <c r="D15" s="1177"/>
      <c r="E15" s="1177"/>
      <c r="F15" s="1177"/>
      <c r="G15" s="1177"/>
      <c r="H15" s="1177"/>
      <c r="I15" s="1177"/>
      <c r="J15" s="1177"/>
      <c r="K15" s="1177"/>
      <c r="L15" s="1177"/>
      <c r="M15" s="1177"/>
      <c r="N15" s="1177"/>
      <c r="O15" s="1177"/>
      <c r="P15" s="1177"/>
      <c r="Q15" s="1177"/>
      <c r="R15" s="1177"/>
      <c r="S15" s="1177"/>
      <c r="T15" s="1177"/>
    </row>
    <row r="16" spans="1:20" s="368" customFormat="1" ht="30.75" customHeight="1">
      <c r="A16" s="1178" t="s">
        <v>1043</v>
      </c>
      <c r="B16" s="1178"/>
      <c r="C16" s="1178"/>
      <c r="D16" s="1178"/>
      <c r="E16" s="1178"/>
      <c r="F16" s="1178"/>
      <c r="G16" s="1178"/>
      <c r="H16" s="1178"/>
      <c r="I16" s="1178"/>
      <c r="J16" s="1178"/>
      <c r="K16" s="1178"/>
      <c r="L16" s="1178"/>
      <c r="M16" s="1178"/>
      <c r="N16" s="1178"/>
      <c r="O16" s="1178"/>
      <c r="P16" s="1178"/>
      <c r="Q16" s="1178"/>
      <c r="R16" s="1178"/>
      <c r="S16" s="1178"/>
      <c r="T16" s="1178"/>
    </row>
    <row r="17" s="326" customFormat="1"/>
    <row r="18" s="326" customFormat="1"/>
    <row r="19" s="326" customFormat="1"/>
    <row r="20" s="326" customFormat="1"/>
    <row r="21" s="326" customFormat="1"/>
    <row r="22" s="326" customFormat="1"/>
    <row r="23" s="326" customFormat="1"/>
    <row r="24" s="326" customFormat="1"/>
    <row r="25" s="326" customFormat="1"/>
    <row r="26" s="326" customFormat="1"/>
    <row r="27" s="326" customFormat="1"/>
    <row r="28" s="326" customFormat="1"/>
    <row r="29" s="326" customFormat="1"/>
    <row r="30" s="326" customFormat="1"/>
    <row r="31" s="326" customFormat="1"/>
    <row r="32" s="326" customFormat="1"/>
    <row r="33" s="326" customFormat="1"/>
    <row r="34" s="326" customFormat="1"/>
    <row r="35" s="326" customFormat="1"/>
    <row r="36" s="326" customFormat="1"/>
    <row r="37" s="326" customFormat="1"/>
    <row r="38" s="326" customFormat="1"/>
  </sheetData>
  <mergeCells count="9">
    <mergeCell ref="A15:T15"/>
    <mergeCell ref="A16:T16"/>
    <mergeCell ref="A1:T1"/>
    <mergeCell ref="S2:T2"/>
    <mergeCell ref="A3:D3"/>
    <mergeCell ref="E3:H3"/>
    <mergeCell ref="I3:L3"/>
    <mergeCell ref="M3:P3"/>
    <mergeCell ref="Q3:T3"/>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60"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T42"/>
  <sheetViews>
    <sheetView showGridLines="0" zoomScale="70" zoomScaleNormal="70" workbookViewId="0">
      <selection activeCell="T30" sqref="T30"/>
    </sheetView>
  </sheetViews>
  <sheetFormatPr defaultColWidth="8.875" defaultRowHeight="15.75"/>
  <cols>
    <col min="1" max="1" width="25.875" style="599" customWidth="1"/>
    <col min="2" max="2" width="9.125" style="599" customWidth="1"/>
    <col min="3" max="17" width="8.125" style="599" customWidth="1"/>
    <col min="18" max="16384" width="8.875" style="599"/>
  </cols>
  <sheetData>
    <row r="1" spans="1:20" s="324" customFormat="1" ht="20.25">
      <c r="A1" s="1182" t="s">
        <v>1032</v>
      </c>
      <c r="B1" s="1182"/>
      <c r="C1" s="1182"/>
      <c r="D1" s="1182"/>
      <c r="E1" s="1182"/>
      <c r="F1" s="1182"/>
      <c r="G1" s="1182"/>
      <c r="H1" s="1182"/>
      <c r="I1" s="1182"/>
      <c r="J1" s="1182"/>
      <c r="K1" s="1182"/>
      <c r="L1" s="1182"/>
      <c r="M1" s="1182"/>
      <c r="N1" s="1182"/>
      <c r="O1" s="1182"/>
      <c r="P1" s="1182"/>
      <c r="Q1" s="1182"/>
      <c r="R1" s="597"/>
      <c r="S1" s="597"/>
      <c r="T1" s="597"/>
    </row>
    <row r="2" spans="1:20" s="324" customFormat="1" ht="19.5">
      <c r="A2" s="688"/>
      <c r="B2" s="688"/>
      <c r="C2" s="688"/>
      <c r="D2" s="688"/>
      <c r="E2" s="688"/>
      <c r="F2" s="688"/>
      <c r="G2" s="688"/>
      <c r="H2" s="688"/>
      <c r="I2" s="688"/>
      <c r="J2" s="688"/>
      <c r="K2" s="688"/>
      <c r="L2" s="688"/>
      <c r="M2" s="688"/>
      <c r="N2" s="688"/>
      <c r="O2" s="688"/>
      <c r="P2" s="1183" t="s">
        <v>972</v>
      </c>
      <c r="Q2" s="1183"/>
      <c r="R2" s="597"/>
      <c r="S2" s="597"/>
      <c r="T2" s="597"/>
    </row>
    <row r="3" spans="1:20" s="598" customFormat="1" ht="23.25" customHeight="1">
      <c r="A3" s="1184"/>
      <c r="B3" s="689"/>
      <c r="C3" s="1186" t="s">
        <v>1164</v>
      </c>
      <c r="D3" s="1187"/>
      <c r="E3" s="1187"/>
      <c r="F3" s="1186" t="s">
        <v>1</v>
      </c>
      <c r="G3" s="1187"/>
      <c r="H3" s="1187"/>
      <c r="I3" s="1186" t="s">
        <v>2</v>
      </c>
      <c r="J3" s="1187"/>
      <c r="K3" s="1187"/>
      <c r="L3" s="1186" t="s">
        <v>3</v>
      </c>
      <c r="M3" s="1187"/>
      <c r="N3" s="1187"/>
      <c r="O3" s="1186" t="s">
        <v>1060</v>
      </c>
      <c r="P3" s="1187"/>
      <c r="Q3" s="1187"/>
    </row>
    <row r="4" spans="1:20" s="598" customFormat="1" ht="23.25" customHeight="1">
      <c r="A4" s="1185"/>
      <c r="B4" s="690"/>
      <c r="C4" s="370" t="s">
        <v>973</v>
      </c>
      <c r="D4" s="370" t="s">
        <v>974</v>
      </c>
      <c r="E4" s="370" t="s">
        <v>976</v>
      </c>
      <c r="F4" s="370" t="s">
        <v>977</v>
      </c>
      <c r="G4" s="370" t="s">
        <v>978</v>
      </c>
      <c r="H4" s="370" t="s">
        <v>979</v>
      </c>
      <c r="I4" s="370" t="s">
        <v>977</v>
      </c>
      <c r="J4" s="370" t="s">
        <v>980</v>
      </c>
      <c r="K4" s="370" t="s">
        <v>979</v>
      </c>
      <c r="L4" s="370" t="s">
        <v>973</v>
      </c>
      <c r="M4" s="370" t="s">
        <v>980</v>
      </c>
      <c r="N4" s="370" t="s">
        <v>979</v>
      </c>
      <c r="O4" s="370" t="s">
        <v>973</v>
      </c>
      <c r="P4" s="370" t="s">
        <v>980</v>
      </c>
      <c r="Q4" s="370" t="s">
        <v>975</v>
      </c>
    </row>
    <row r="5" spans="1:20" s="598" customFormat="1" ht="20.100000000000001" customHeight="1">
      <c r="A5" s="594" t="s">
        <v>981</v>
      </c>
      <c r="B5" s="594"/>
      <c r="C5" s="878">
        <v>36294</v>
      </c>
      <c r="D5" s="878">
        <v>32897</v>
      </c>
      <c r="E5" s="878">
        <v>3397</v>
      </c>
      <c r="F5" s="878">
        <v>36161</v>
      </c>
      <c r="G5" s="878">
        <v>32692</v>
      </c>
      <c r="H5" s="878">
        <v>3469</v>
      </c>
      <c r="I5" s="878">
        <v>34771</v>
      </c>
      <c r="J5" s="878">
        <v>31428</v>
      </c>
      <c r="K5" s="878">
        <v>3343</v>
      </c>
      <c r="L5" s="878">
        <v>32547</v>
      </c>
      <c r="M5" s="878">
        <v>29275</v>
      </c>
      <c r="N5" s="878">
        <v>3272</v>
      </c>
      <c r="O5" s="878">
        <v>25221</v>
      </c>
      <c r="P5" s="878">
        <v>22682</v>
      </c>
      <c r="Q5" s="878">
        <v>2539</v>
      </c>
    </row>
    <row r="6" spans="1:20" s="598" customFormat="1" ht="20.100000000000001" customHeight="1">
      <c r="A6" s="712" t="s">
        <v>982</v>
      </c>
      <c r="B6" s="713"/>
      <c r="C6" s="879">
        <v>11796</v>
      </c>
      <c r="D6" s="879">
        <v>10284</v>
      </c>
      <c r="E6" s="879">
        <v>1512</v>
      </c>
      <c r="F6" s="879">
        <v>11062</v>
      </c>
      <c r="G6" s="879">
        <v>9627</v>
      </c>
      <c r="H6" s="879">
        <v>1435</v>
      </c>
      <c r="I6" s="879">
        <v>10598</v>
      </c>
      <c r="J6" s="879">
        <v>9236</v>
      </c>
      <c r="K6" s="879">
        <v>1362</v>
      </c>
      <c r="L6" s="879">
        <v>8957</v>
      </c>
      <c r="M6" s="879">
        <v>7677</v>
      </c>
      <c r="N6" s="879">
        <v>1280</v>
      </c>
      <c r="O6" s="879">
        <v>4748</v>
      </c>
      <c r="P6" s="879">
        <v>4084</v>
      </c>
      <c r="Q6" s="879">
        <v>664</v>
      </c>
      <c r="S6" s="811"/>
    </row>
    <row r="7" spans="1:20" s="598" customFormat="1" ht="20.100000000000001" customHeight="1">
      <c r="A7" s="714"/>
      <c r="B7" s="712" t="s">
        <v>983</v>
      </c>
      <c r="C7" s="879">
        <v>9425</v>
      </c>
      <c r="D7" s="879">
        <v>8181</v>
      </c>
      <c r="E7" s="879">
        <v>1244</v>
      </c>
      <c r="F7" s="879">
        <v>8534</v>
      </c>
      <c r="G7" s="879">
        <v>7409</v>
      </c>
      <c r="H7" s="879">
        <v>1125</v>
      </c>
      <c r="I7" s="879">
        <v>7895</v>
      </c>
      <c r="J7" s="879">
        <v>6842</v>
      </c>
      <c r="K7" s="879">
        <v>1053</v>
      </c>
      <c r="L7" s="879">
        <v>6083</v>
      </c>
      <c r="M7" s="879">
        <v>5159</v>
      </c>
      <c r="N7" s="879">
        <v>924</v>
      </c>
      <c r="O7" s="879">
        <v>2111</v>
      </c>
      <c r="P7" s="879">
        <v>1742</v>
      </c>
      <c r="Q7" s="879">
        <v>369</v>
      </c>
    </row>
    <row r="8" spans="1:20" ht="20.100000000000001" customHeight="1">
      <c r="A8" s="712" t="s">
        <v>395</v>
      </c>
      <c r="B8" s="713"/>
      <c r="C8" s="879">
        <v>9752</v>
      </c>
      <c r="D8" s="879">
        <v>9310</v>
      </c>
      <c r="E8" s="879">
        <v>442</v>
      </c>
      <c r="F8" s="879">
        <v>9921</v>
      </c>
      <c r="G8" s="879">
        <v>9447</v>
      </c>
      <c r="H8" s="879">
        <v>474</v>
      </c>
      <c r="I8" s="879">
        <v>9417</v>
      </c>
      <c r="J8" s="879">
        <v>8974</v>
      </c>
      <c r="K8" s="879">
        <v>443</v>
      </c>
      <c r="L8" s="879">
        <v>8603</v>
      </c>
      <c r="M8" s="879">
        <v>8150</v>
      </c>
      <c r="N8" s="879">
        <v>453</v>
      </c>
      <c r="O8" s="879">
        <v>6665</v>
      </c>
      <c r="P8" s="879">
        <v>6309</v>
      </c>
      <c r="Q8" s="879">
        <v>356</v>
      </c>
    </row>
    <row r="9" spans="1:20" ht="20.100000000000001" customHeight="1">
      <c r="A9" s="715"/>
      <c r="B9" s="716" t="s">
        <v>403</v>
      </c>
      <c r="C9" s="879">
        <v>9032</v>
      </c>
      <c r="D9" s="879">
        <v>8625</v>
      </c>
      <c r="E9" s="879">
        <v>407</v>
      </c>
      <c r="F9" s="879">
        <v>9165</v>
      </c>
      <c r="G9" s="879">
        <v>8736</v>
      </c>
      <c r="H9" s="879">
        <v>429</v>
      </c>
      <c r="I9" s="879">
        <v>8766</v>
      </c>
      <c r="J9" s="879">
        <v>8356</v>
      </c>
      <c r="K9" s="879">
        <v>410</v>
      </c>
      <c r="L9" s="879">
        <v>8038</v>
      </c>
      <c r="M9" s="879">
        <v>7616</v>
      </c>
      <c r="N9" s="879">
        <v>422</v>
      </c>
      <c r="O9" s="879">
        <v>6181</v>
      </c>
      <c r="P9" s="879">
        <v>5849</v>
      </c>
      <c r="Q9" s="879">
        <v>332</v>
      </c>
    </row>
    <row r="10" spans="1:20" ht="20.100000000000001" customHeight="1">
      <c r="A10" s="712" t="s">
        <v>342</v>
      </c>
      <c r="B10" s="713"/>
      <c r="C10" s="879">
        <v>4324</v>
      </c>
      <c r="D10" s="879">
        <v>3863</v>
      </c>
      <c r="E10" s="879">
        <v>461</v>
      </c>
      <c r="F10" s="879">
        <v>4387</v>
      </c>
      <c r="G10" s="879">
        <v>3919</v>
      </c>
      <c r="H10" s="879">
        <v>468</v>
      </c>
      <c r="I10" s="879">
        <v>4190</v>
      </c>
      <c r="J10" s="879">
        <v>3761</v>
      </c>
      <c r="K10" s="879">
        <v>429</v>
      </c>
      <c r="L10" s="879">
        <v>4058</v>
      </c>
      <c r="M10" s="879">
        <v>3606</v>
      </c>
      <c r="N10" s="879">
        <v>452</v>
      </c>
      <c r="O10" s="879">
        <v>3523</v>
      </c>
      <c r="P10" s="879">
        <v>3172</v>
      </c>
      <c r="Q10" s="879">
        <v>351</v>
      </c>
    </row>
    <row r="11" spans="1:20" ht="20.100000000000001" customHeight="1">
      <c r="A11" s="712" t="s">
        <v>329</v>
      </c>
      <c r="B11" s="713"/>
      <c r="C11" s="879">
        <v>2503</v>
      </c>
      <c r="D11" s="879">
        <v>2173</v>
      </c>
      <c r="E11" s="879">
        <v>330</v>
      </c>
      <c r="F11" s="879">
        <v>2892</v>
      </c>
      <c r="G11" s="879">
        <v>2474</v>
      </c>
      <c r="H11" s="879">
        <v>418</v>
      </c>
      <c r="I11" s="879">
        <v>2940</v>
      </c>
      <c r="J11" s="879">
        <v>2495</v>
      </c>
      <c r="K11" s="879">
        <v>445</v>
      </c>
      <c r="L11" s="879">
        <v>3262</v>
      </c>
      <c r="M11" s="879">
        <v>2799</v>
      </c>
      <c r="N11" s="879">
        <v>463</v>
      </c>
      <c r="O11" s="879">
        <v>3094</v>
      </c>
      <c r="P11" s="879">
        <v>2587</v>
      </c>
      <c r="Q11" s="879">
        <v>507</v>
      </c>
    </row>
    <row r="12" spans="1:20" s="598" customFormat="1" ht="20.100000000000001" customHeight="1">
      <c r="A12" s="712" t="s">
        <v>984</v>
      </c>
      <c r="B12" s="713"/>
      <c r="C12" s="879"/>
      <c r="D12" s="879"/>
      <c r="E12" s="879"/>
      <c r="F12" s="879"/>
      <c r="G12" s="879"/>
      <c r="H12" s="879"/>
      <c r="I12" s="879"/>
      <c r="J12" s="879"/>
      <c r="K12" s="879"/>
      <c r="L12" s="879"/>
      <c r="M12" s="879"/>
      <c r="N12" s="879"/>
      <c r="O12" s="879"/>
      <c r="P12" s="879"/>
      <c r="Q12" s="879"/>
    </row>
    <row r="13" spans="1:20" ht="20.100000000000001" customHeight="1">
      <c r="A13" s="715"/>
      <c r="B13" s="712" t="s">
        <v>985</v>
      </c>
      <c r="C13" s="879">
        <f>SUM(C14:C20)</f>
        <v>1225</v>
      </c>
      <c r="D13" s="879">
        <f t="shared" ref="D13:Q13" si="0">SUM(D14:D20)</f>
        <v>1175</v>
      </c>
      <c r="E13" s="879">
        <f t="shared" si="0"/>
        <v>50</v>
      </c>
      <c r="F13" s="879">
        <f t="shared" si="0"/>
        <v>1162</v>
      </c>
      <c r="G13" s="879">
        <f t="shared" si="0"/>
        <v>1120</v>
      </c>
      <c r="H13" s="879">
        <f t="shared" si="0"/>
        <v>42</v>
      </c>
      <c r="I13" s="879">
        <f t="shared" si="0"/>
        <v>1076</v>
      </c>
      <c r="J13" s="879">
        <f t="shared" si="0"/>
        <v>1036</v>
      </c>
      <c r="K13" s="879">
        <f t="shared" si="0"/>
        <v>40</v>
      </c>
      <c r="L13" s="879">
        <f t="shared" si="0"/>
        <v>1145</v>
      </c>
      <c r="M13" s="879">
        <f t="shared" si="0"/>
        <v>1091</v>
      </c>
      <c r="N13" s="879">
        <f t="shared" si="0"/>
        <v>54</v>
      </c>
      <c r="O13" s="879">
        <f t="shared" si="0"/>
        <v>992</v>
      </c>
      <c r="P13" s="879">
        <f t="shared" si="0"/>
        <v>948</v>
      </c>
      <c r="Q13" s="879">
        <f t="shared" si="0"/>
        <v>44</v>
      </c>
    </row>
    <row r="14" spans="1:20" ht="20.100000000000001" customHeight="1">
      <c r="A14" s="715"/>
      <c r="B14" s="712" t="s">
        <v>400</v>
      </c>
      <c r="C14" s="879">
        <v>361</v>
      </c>
      <c r="D14" s="879">
        <v>358</v>
      </c>
      <c r="E14" s="879">
        <v>3</v>
      </c>
      <c r="F14" s="879">
        <v>332</v>
      </c>
      <c r="G14" s="879">
        <v>332</v>
      </c>
      <c r="H14" s="879" t="s">
        <v>127</v>
      </c>
      <c r="I14" s="879">
        <v>303</v>
      </c>
      <c r="J14" s="879">
        <v>301</v>
      </c>
      <c r="K14" s="879">
        <v>2</v>
      </c>
      <c r="L14" s="879">
        <v>341</v>
      </c>
      <c r="M14" s="879">
        <v>338</v>
      </c>
      <c r="N14" s="879">
        <v>3</v>
      </c>
      <c r="O14" s="879">
        <v>292</v>
      </c>
      <c r="P14" s="879">
        <v>291</v>
      </c>
      <c r="Q14" s="879">
        <v>1</v>
      </c>
    </row>
    <row r="15" spans="1:20" s="598" customFormat="1" ht="20.100000000000001" customHeight="1">
      <c r="A15" s="714"/>
      <c r="B15" s="712" t="s">
        <v>1165</v>
      </c>
      <c r="C15" s="879">
        <v>241</v>
      </c>
      <c r="D15" s="879">
        <v>235</v>
      </c>
      <c r="E15" s="879">
        <v>6</v>
      </c>
      <c r="F15" s="879">
        <v>212</v>
      </c>
      <c r="G15" s="879">
        <v>204</v>
      </c>
      <c r="H15" s="879">
        <v>8</v>
      </c>
      <c r="I15" s="879">
        <v>190</v>
      </c>
      <c r="J15" s="879">
        <v>185</v>
      </c>
      <c r="K15" s="879">
        <v>5</v>
      </c>
      <c r="L15" s="879">
        <v>203</v>
      </c>
      <c r="M15" s="879">
        <v>194</v>
      </c>
      <c r="N15" s="879">
        <v>9</v>
      </c>
      <c r="O15" s="879">
        <v>196</v>
      </c>
      <c r="P15" s="879">
        <v>187</v>
      </c>
      <c r="Q15" s="879">
        <v>9</v>
      </c>
    </row>
    <row r="16" spans="1:20" s="598" customFormat="1" ht="20.100000000000001" customHeight="1">
      <c r="A16" s="714"/>
      <c r="B16" s="712" t="s">
        <v>399</v>
      </c>
      <c r="C16" s="879">
        <v>189</v>
      </c>
      <c r="D16" s="879">
        <v>172</v>
      </c>
      <c r="E16" s="879">
        <v>17</v>
      </c>
      <c r="F16" s="879">
        <v>185</v>
      </c>
      <c r="G16" s="879">
        <v>177</v>
      </c>
      <c r="H16" s="879">
        <v>8</v>
      </c>
      <c r="I16" s="879">
        <v>182</v>
      </c>
      <c r="J16" s="879">
        <v>167</v>
      </c>
      <c r="K16" s="879">
        <v>15</v>
      </c>
      <c r="L16" s="879">
        <v>221</v>
      </c>
      <c r="M16" s="879">
        <v>206</v>
      </c>
      <c r="N16" s="879">
        <v>15</v>
      </c>
      <c r="O16" s="879">
        <v>193</v>
      </c>
      <c r="P16" s="879">
        <v>177</v>
      </c>
      <c r="Q16" s="879">
        <v>16</v>
      </c>
    </row>
    <row r="17" spans="1:18" s="600" customFormat="1" ht="20.100000000000001" customHeight="1">
      <c r="A17" s="717"/>
      <c r="B17" s="712" t="s">
        <v>1087</v>
      </c>
      <c r="C17" s="879">
        <v>129</v>
      </c>
      <c r="D17" s="879">
        <v>119</v>
      </c>
      <c r="E17" s="879">
        <v>10</v>
      </c>
      <c r="F17" s="879">
        <v>156</v>
      </c>
      <c r="G17" s="879">
        <v>145</v>
      </c>
      <c r="H17" s="879">
        <v>11</v>
      </c>
      <c r="I17" s="879">
        <v>132</v>
      </c>
      <c r="J17" s="879">
        <v>127</v>
      </c>
      <c r="K17" s="879">
        <v>5</v>
      </c>
      <c r="L17" s="879">
        <v>151</v>
      </c>
      <c r="M17" s="879">
        <v>141</v>
      </c>
      <c r="N17" s="879">
        <v>10</v>
      </c>
      <c r="O17" s="879">
        <v>130</v>
      </c>
      <c r="P17" s="879">
        <v>124</v>
      </c>
      <c r="Q17" s="879">
        <v>6</v>
      </c>
    </row>
    <row r="18" spans="1:18" ht="20.100000000000001" customHeight="1">
      <c r="A18" s="715"/>
      <c r="B18" s="712" t="s">
        <v>881</v>
      </c>
      <c r="C18" s="879">
        <v>168</v>
      </c>
      <c r="D18" s="879">
        <v>158</v>
      </c>
      <c r="E18" s="879">
        <v>10</v>
      </c>
      <c r="F18" s="879">
        <v>170</v>
      </c>
      <c r="G18" s="879">
        <v>160</v>
      </c>
      <c r="H18" s="879">
        <v>10</v>
      </c>
      <c r="I18" s="879">
        <v>181</v>
      </c>
      <c r="J18" s="879">
        <v>170</v>
      </c>
      <c r="K18" s="879">
        <v>11</v>
      </c>
      <c r="L18" s="879">
        <v>155</v>
      </c>
      <c r="M18" s="879">
        <v>139</v>
      </c>
      <c r="N18" s="879">
        <v>16</v>
      </c>
      <c r="O18" s="879">
        <v>110</v>
      </c>
      <c r="P18" s="879">
        <v>101</v>
      </c>
      <c r="Q18" s="879">
        <v>9</v>
      </c>
    </row>
    <row r="19" spans="1:18" ht="20.100000000000001" customHeight="1">
      <c r="A19" s="715"/>
      <c r="B19" s="712" t="s">
        <v>401</v>
      </c>
      <c r="C19" s="879">
        <v>119</v>
      </c>
      <c r="D19" s="879">
        <v>115</v>
      </c>
      <c r="E19" s="879">
        <v>4</v>
      </c>
      <c r="F19" s="879">
        <v>102</v>
      </c>
      <c r="G19" s="879">
        <v>97</v>
      </c>
      <c r="H19" s="879">
        <v>5</v>
      </c>
      <c r="I19" s="879">
        <v>85</v>
      </c>
      <c r="J19" s="879">
        <v>83</v>
      </c>
      <c r="K19" s="879">
        <v>2</v>
      </c>
      <c r="L19" s="879">
        <v>68</v>
      </c>
      <c r="M19" s="879">
        <v>67</v>
      </c>
      <c r="N19" s="879">
        <v>1</v>
      </c>
      <c r="O19" s="879">
        <v>69</v>
      </c>
      <c r="P19" s="879">
        <v>66</v>
      </c>
      <c r="Q19" s="879">
        <v>3</v>
      </c>
    </row>
    <row r="20" spans="1:18" ht="20.100000000000001" customHeight="1">
      <c r="A20" s="715"/>
      <c r="B20" s="712" t="s">
        <v>402</v>
      </c>
      <c r="C20" s="879">
        <v>18</v>
      </c>
      <c r="D20" s="879">
        <v>18</v>
      </c>
      <c r="E20" s="879" t="s">
        <v>127</v>
      </c>
      <c r="F20" s="879">
        <v>5</v>
      </c>
      <c r="G20" s="879">
        <v>5</v>
      </c>
      <c r="H20" s="879" t="s">
        <v>127</v>
      </c>
      <c r="I20" s="879">
        <v>3</v>
      </c>
      <c r="J20" s="879">
        <v>3</v>
      </c>
      <c r="K20" s="879" t="s">
        <v>127</v>
      </c>
      <c r="L20" s="879">
        <v>6</v>
      </c>
      <c r="M20" s="879">
        <v>6</v>
      </c>
      <c r="N20" s="879" t="s">
        <v>127</v>
      </c>
      <c r="O20" s="879">
        <v>2</v>
      </c>
      <c r="P20" s="879">
        <v>2</v>
      </c>
      <c r="Q20" s="879" t="s">
        <v>127</v>
      </c>
    </row>
    <row r="21" spans="1:18" ht="20.100000000000001" customHeight="1">
      <c r="A21" s="712" t="s">
        <v>995</v>
      </c>
      <c r="B21" s="713"/>
      <c r="C21" s="879">
        <v>952</v>
      </c>
      <c r="D21" s="879">
        <v>885</v>
      </c>
      <c r="E21" s="879">
        <v>67</v>
      </c>
      <c r="F21" s="879">
        <v>965</v>
      </c>
      <c r="G21" s="879">
        <v>870</v>
      </c>
      <c r="H21" s="879">
        <v>95</v>
      </c>
      <c r="I21" s="879">
        <v>1005</v>
      </c>
      <c r="J21" s="879">
        <v>917</v>
      </c>
      <c r="K21" s="879">
        <v>88</v>
      </c>
      <c r="L21" s="879">
        <v>1088</v>
      </c>
      <c r="M21" s="879">
        <v>1015</v>
      </c>
      <c r="N21" s="879">
        <v>73</v>
      </c>
      <c r="O21" s="879">
        <v>977</v>
      </c>
      <c r="P21" s="879">
        <v>895</v>
      </c>
      <c r="Q21" s="879">
        <v>82</v>
      </c>
    </row>
    <row r="22" spans="1:18" ht="16.5">
      <c r="A22" s="712" t="s">
        <v>986</v>
      </c>
      <c r="B22" s="713"/>
      <c r="C22" s="879">
        <v>893</v>
      </c>
      <c r="D22" s="879">
        <v>886</v>
      </c>
      <c r="E22" s="879">
        <v>7</v>
      </c>
      <c r="F22" s="879">
        <v>888</v>
      </c>
      <c r="G22" s="879">
        <v>881</v>
      </c>
      <c r="H22" s="879">
        <v>7</v>
      </c>
      <c r="I22" s="879">
        <v>962</v>
      </c>
      <c r="J22" s="879">
        <v>952</v>
      </c>
      <c r="K22" s="879">
        <v>10</v>
      </c>
      <c r="L22" s="879">
        <v>930</v>
      </c>
      <c r="M22" s="879">
        <v>916</v>
      </c>
      <c r="N22" s="879">
        <v>14</v>
      </c>
      <c r="O22" s="879">
        <v>875</v>
      </c>
      <c r="P22" s="879">
        <v>865</v>
      </c>
      <c r="Q22" s="879">
        <v>10</v>
      </c>
    </row>
    <row r="23" spans="1:18" ht="16.5">
      <c r="A23" s="712" t="s">
        <v>332</v>
      </c>
      <c r="B23" s="684"/>
      <c r="C23" s="879">
        <v>478</v>
      </c>
      <c r="D23" s="879">
        <v>410</v>
      </c>
      <c r="E23" s="879">
        <v>68</v>
      </c>
      <c r="F23" s="879">
        <v>525</v>
      </c>
      <c r="G23" s="879">
        <v>447</v>
      </c>
      <c r="H23" s="879">
        <v>78</v>
      </c>
      <c r="I23" s="879">
        <v>534</v>
      </c>
      <c r="J23" s="879">
        <v>444</v>
      </c>
      <c r="K23" s="879">
        <v>90</v>
      </c>
      <c r="L23" s="879">
        <v>521</v>
      </c>
      <c r="M23" s="879">
        <v>426</v>
      </c>
      <c r="N23" s="879">
        <v>95</v>
      </c>
      <c r="O23" s="879">
        <v>438</v>
      </c>
      <c r="P23" s="879">
        <v>367</v>
      </c>
      <c r="Q23" s="879">
        <v>71</v>
      </c>
    </row>
    <row r="24" spans="1:18" ht="20.100000000000001" customHeight="1">
      <c r="A24" s="712" t="s">
        <v>398</v>
      </c>
      <c r="B24" s="684"/>
      <c r="C24" s="879">
        <v>436</v>
      </c>
      <c r="D24" s="879">
        <v>415</v>
      </c>
      <c r="E24" s="879">
        <v>21</v>
      </c>
      <c r="F24" s="879">
        <v>417</v>
      </c>
      <c r="G24" s="879">
        <v>405</v>
      </c>
      <c r="H24" s="879">
        <v>12</v>
      </c>
      <c r="I24" s="879">
        <v>435</v>
      </c>
      <c r="J24" s="879">
        <v>412</v>
      </c>
      <c r="K24" s="879">
        <v>23</v>
      </c>
      <c r="L24" s="879">
        <v>371</v>
      </c>
      <c r="M24" s="879">
        <v>350</v>
      </c>
      <c r="N24" s="879">
        <v>21</v>
      </c>
      <c r="O24" s="879">
        <v>378</v>
      </c>
      <c r="P24" s="879">
        <v>367</v>
      </c>
      <c r="Q24" s="879">
        <v>11</v>
      </c>
    </row>
    <row r="25" spans="1:18" ht="20.100000000000001" customHeight="1">
      <c r="A25" s="712" t="s">
        <v>987</v>
      </c>
      <c r="B25" s="371"/>
      <c r="C25" s="879">
        <v>389</v>
      </c>
      <c r="D25" s="879">
        <v>388</v>
      </c>
      <c r="E25" s="879">
        <v>1</v>
      </c>
      <c r="F25" s="879">
        <v>381</v>
      </c>
      <c r="G25" s="879">
        <v>379</v>
      </c>
      <c r="H25" s="879">
        <v>2</v>
      </c>
      <c r="I25" s="879">
        <v>361</v>
      </c>
      <c r="J25" s="879">
        <v>360</v>
      </c>
      <c r="K25" s="879">
        <v>1</v>
      </c>
      <c r="L25" s="879">
        <v>362</v>
      </c>
      <c r="M25" s="879">
        <v>360</v>
      </c>
      <c r="N25" s="879">
        <v>2</v>
      </c>
      <c r="O25" s="879">
        <v>311</v>
      </c>
      <c r="P25" s="879">
        <v>309</v>
      </c>
      <c r="Q25" s="879">
        <v>2</v>
      </c>
    </row>
    <row r="26" spans="1:18" ht="20.100000000000001" customHeight="1">
      <c r="A26" s="712" t="s">
        <v>331</v>
      </c>
      <c r="B26" s="371"/>
      <c r="C26" s="879">
        <v>478</v>
      </c>
      <c r="D26" s="879">
        <v>379</v>
      </c>
      <c r="E26" s="879">
        <v>99</v>
      </c>
      <c r="F26" s="879">
        <v>449</v>
      </c>
      <c r="G26" s="879">
        <v>346</v>
      </c>
      <c r="H26" s="879">
        <v>103</v>
      </c>
      <c r="I26" s="879">
        <v>370</v>
      </c>
      <c r="J26" s="879">
        <v>274</v>
      </c>
      <c r="K26" s="879">
        <v>96</v>
      </c>
      <c r="L26" s="879">
        <v>350</v>
      </c>
      <c r="M26" s="879">
        <v>283</v>
      </c>
      <c r="N26" s="879">
        <v>67</v>
      </c>
      <c r="O26" s="879">
        <v>275</v>
      </c>
      <c r="P26" s="879">
        <v>211</v>
      </c>
      <c r="Q26" s="879">
        <v>64</v>
      </c>
    </row>
    <row r="27" spans="1:18" ht="20.100000000000001" customHeight="1">
      <c r="A27" s="712" t="s">
        <v>341</v>
      </c>
      <c r="B27" s="684"/>
      <c r="C27" s="879">
        <v>250</v>
      </c>
      <c r="D27" s="879">
        <v>243</v>
      </c>
      <c r="E27" s="879">
        <v>7</v>
      </c>
      <c r="F27" s="879">
        <v>222</v>
      </c>
      <c r="G27" s="879">
        <v>217</v>
      </c>
      <c r="H27" s="879">
        <v>5</v>
      </c>
      <c r="I27" s="879">
        <v>258</v>
      </c>
      <c r="J27" s="879">
        <v>253</v>
      </c>
      <c r="K27" s="879">
        <v>5</v>
      </c>
      <c r="L27" s="879">
        <v>215</v>
      </c>
      <c r="M27" s="879">
        <v>208</v>
      </c>
      <c r="N27" s="879">
        <v>7</v>
      </c>
      <c r="O27" s="879">
        <v>230</v>
      </c>
      <c r="P27" s="879">
        <v>223</v>
      </c>
      <c r="Q27" s="879">
        <v>7</v>
      </c>
    </row>
    <row r="28" spans="1:18" ht="20.100000000000001" customHeight="1">
      <c r="A28" s="712" t="s">
        <v>344</v>
      </c>
      <c r="B28" s="684"/>
      <c r="C28" s="879">
        <v>276</v>
      </c>
      <c r="D28" s="879">
        <v>247</v>
      </c>
      <c r="E28" s="879">
        <v>29</v>
      </c>
      <c r="F28" s="879">
        <v>254</v>
      </c>
      <c r="G28" s="879">
        <v>223</v>
      </c>
      <c r="H28" s="879">
        <v>31</v>
      </c>
      <c r="I28" s="879">
        <v>249</v>
      </c>
      <c r="J28" s="879">
        <v>226</v>
      </c>
      <c r="K28" s="879">
        <v>23</v>
      </c>
      <c r="L28" s="879">
        <v>192</v>
      </c>
      <c r="M28" s="879">
        <v>175</v>
      </c>
      <c r="N28" s="879">
        <v>17</v>
      </c>
      <c r="O28" s="879">
        <v>184</v>
      </c>
      <c r="P28" s="879">
        <v>171</v>
      </c>
      <c r="Q28" s="879">
        <v>13</v>
      </c>
      <c r="R28" s="372"/>
    </row>
    <row r="29" spans="1:18" ht="20.100000000000001" customHeight="1">
      <c r="A29" s="712" t="s">
        <v>811</v>
      </c>
      <c r="B29" s="684"/>
      <c r="C29" s="879">
        <v>226</v>
      </c>
      <c r="D29" s="879">
        <v>202</v>
      </c>
      <c r="E29" s="879">
        <v>24</v>
      </c>
      <c r="F29" s="879">
        <v>238</v>
      </c>
      <c r="G29" s="879">
        <v>224</v>
      </c>
      <c r="H29" s="879">
        <v>14</v>
      </c>
      <c r="I29" s="879">
        <v>194</v>
      </c>
      <c r="J29" s="879">
        <v>175</v>
      </c>
      <c r="K29" s="879">
        <v>19</v>
      </c>
      <c r="L29" s="879">
        <v>208</v>
      </c>
      <c r="M29" s="879">
        <v>195</v>
      </c>
      <c r="N29" s="879">
        <v>13</v>
      </c>
      <c r="O29" s="879">
        <v>172</v>
      </c>
      <c r="P29" s="879">
        <v>155</v>
      </c>
      <c r="Q29" s="879">
        <v>17</v>
      </c>
      <c r="R29" s="372"/>
    </row>
    <row r="30" spans="1:18" ht="20.100000000000001" customHeight="1">
      <c r="A30" s="712" t="s">
        <v>872</v>
      </c>
      <c r="B30" s="684"/>
      <c r="C30" s="879">
        <v>149</v>
      </c>
      <c r="D30" s="879">
        <v>137</v>
      </c>
      <c r="E30" s="879">
        <v>12</v>
      </c>
      <c r="F30" s="879">
        <v>173</v>
      </c>
      <c r="G30" s="879">
        <v>158</v>
      </c>
      <c r="H30" s="879">
        <v>15</v>
      </c>
      <c r="I30" s="879">
        <v>176</v>
      </c>
      <c r="J30" s="879">
        <v>170</v>
      </c>
      <c r="K30" s="879">
        <v>6</v>
      </c>
      <c r="L30" s="879">
        <v>228</v>
      </c>
      <c r="M30" s="879">
        <v>217</v>
      </c>
      <c r="N30" s="879">
        <v>11</v>
      </c>
      <c r="O30" s="879">
        <v>162</v>
      </c>
      <c r="P30" s="879">
        <v>151</v>
      </c>
      <c r="Q30" s="879">
        <v>11</v>
      </c>
      <c r="R30" s="372"/>
    </row>
    <row r="31" spans="1:18" ht="20.100000000000001" customHeight="1">
      <c r="A31" s="712" t="s">
        <v>988</v>
      </c>
      <c r="B31" s="684"/>
      <c r="C31" s="879">
        <v>105</v>
      </c>
      <c r="D31" s="879">
        <v>82</v>
      </c>
      <c r="E31" s="879">
        <v>23</v>
      </c>
      <c r="F31" s="879">
        <v>84</v>
      </c>
      <c r="G31" s="879">
        <v>70</v>
      </c>
      <c r="H31" s="879">
        <v>14</v>
      </c>
      <c r="I31" s="879">
        <v>122</v>
      </c>
      <c r="J31" s="879">
        <v>97</v>
      </c>
      <c r="K31" s="879">
        <v>25</v>
      </c>
      <c r="L31" s="879">
        <v>116</v>
      </c>
      <c r="M31" s="879">
        <v>104</v>
      </c>
      <c r="N31" s="879">
        <v>12</v>
      </c>
      <c r="O31" s="879">
        <v>137</v>
      </c>
      <c r="P31" s="879">
        <v>112</v>
      </c>
      <c r="Q31" s="879">
        <v>25</v>
      </c>
      <c r="R31" s="372"/>
    </row>
    <row r="32" spans="1:18" ht="20.100000000000001" customHeight="1">
      <c r="A32" s="712" t="s">
        <v>328</v>
      </c>
      <c r="B32" s="684"/>
      <c r="C32" s="879">
        <v>137</v>
      </c>
      <c r="D32" s="879">
        <v>130</v>
      </c>
      <c r="E32" s="879">
        <v>7</v>
      </c>
      <c r="F32" s="879">
        <v>156</v>
      </c>
      <c r="G32" s="879">
        <v>145</v>
      </c>
      <c r="H32" s="879">
        <v>11</v>
      </c>
      <c r="I32" s="879">
        <v>129</v>
      </c>
      <c r="J32" s="879">
        <v>118</v>
      </c>
      <c r="K32" s="879">
        <v>11</v>
      </c>
      <c r="L32" s="879">
        <v>122</v>
      </c>
      <c r="M32" s="879">
        <v>115</v>
      </c>
      <c r="N32" s="879">
        <v>7</v>
      </c>
      <c r="O32" s="879">
        <v>122</v>
      </c>
      <c r="P32" s="879">
        <v>111</v>
      </c>
      <c r="Q32" s="879">
        <v>11</v>
      </c>
      <c r="R32" s="372"/>
    </row>
    <row r="33" spans="1:18" ht="20.100000000000001" customHeight="1">
      <c r="A33" s="712" t="s">
        <v>996</v>
      </c>
      <c r="B33" s="371"/>
      <c r="C33" s="879">
        <v>117</v>
      </c>
      <c r="D33" s="879">
        <v>108</v>
      </c>
      <c r="E33" s="879">
        <v>9</v>
      </c>
      <c r="F33" s="879">
        <v>148</v>
      </c>
      <c r="G33" s="879">
        <v>134</v>
      </c>
      <c r="H33" s="879">
        <v>14</v>
      </c>
      <c r="I33" s="879">
        <v>146</v>
      </c>
      <c r="J33" s="879">
        <v>130</v>
      </c>
      <c r="K33" s="879">
        <v>16</v>
      </c>
      <c r="L33" s="879">
        <v>134</v>
      </c>
      <c r="M33" s="879">
        <v>121</v>
      </c>
      <c r="N33" s="879">
        <v>13</v>
      </c>
      <c r="O33" s="879">
        <v>121</v>
      </c>
      <c r="P33" s="879">
        <v>110</v>
      </c>
      <c r="Q33" s="879">
        <v>11</v>
      </c>
      <c r="R33" s="372"/>
    </row>
    <row r="34" spans="1:18" ht="20.100000000000001" customHeight="1">
      <c r="A34" s="712" t="s">
        <v>339</v>
      </c>
      <c r="B34" s="684"/>
      <c r="C34" s="879">
        <v>146</v>
      </c>
      <c r="D34" s="879">
        <v>102</v>
      </c>
      <c r="E34" s="879">
        <v>44</v>
      </c>
      <c r="F34" s="879">
        <v>165</v>
      </c>
      <c r="G34" s="879">
        <v>125</v>
      </c>
      <c r="H34" s="879">
        <v>40</v>
      </c>
      <c r="I34" s="879">
        <v>134</v>
      </c>
      <c r="J34" s="879">
        <v>100</v>
      </c>
      <c r="K34" s="879">
        <v>34</v>
      </c>
      <c r="L34" s="879">
        <v>131</v>
      </c>
      <c r="M34" s="879">
        <v>99</v>
      </c>
      <c r="N34" s="879">
        <v>32</v>
      </c>
      <c r="O34" s="879">
        <v>121</v>
      </c>
      <c r="P34" s="879">
        <v>86</v>
      </c>
      <c r="Q34" s="879">
        <v>35</v>
      </c>
      <c r="R34" s="372"/>
    </row>
    <row r="35" spans="1:18" ht="20.100000000000001" customHeight="1">
      <c r="A35" s="712" t="s">
        <v>990</v>
      </c>
      <c r="B35" s="684"/>
      <c r="C35" s="879">
        <v>96</v>
      </c>
      <c r="D35" s="879">
        <v>90</v>
      </c>
      <c r="E35" s="879">
        <v>6</v>
      </c>
      <c r="F35" s="879">
        <v>105</v>
      </c>
      <c r="G35" s="879">
        <v>94</v>
      </c>
      <c r="H35" s="879">
        <v>11</v>
      </c>
      <c r="I35" s="879">
        <v>81</v>
      </c>
      <c r="J35" s="879">
        <v>66</v>
      </c>
      <c r="K35" s="879">
        <v>15</v>
      </c>
      <c r="L35" s="879">
        <v>94</v>
      </c>
      <c r="M35" s="879">
        <v>84</v>
      </c>
      <c r="N35" s="879">
        <v>10</v>
      </c>
      <c r="O35" s="879">
        <v>77</v>
      </c>
      <c r="P35" s="879">
        <v>70</v>
      </c>
      <c r="Q35" s="879">
        <v>7</v>
      </c>
      <c r="R35" s="372"/>
    </row>
    <row r="36" spans="1:18" ht="20.100000000000001" customHeight="1">
      <c r="A36" s="712" t="s">
        <v>989</v>
      </c>
      <c r="B36" s="684"/>
      <c r="C36" s="879">
        <v>121</v>
      </c>
      <c r="D36" s="879">
        <v>107</v>
      </c>
      <c r="E36" s="879">
        <v>14</v>
      </c>
      <c r="F36" s="879">
        <v>139</v>
      </c>
      <c r="G36" s="879">
        <v>121</v>
      </c>
      <c r="H36" s="879">
        <v>18</v>
      </c>
      <c r="I36" s="879">
        <v>93</v>
      </c>
      <c r="J36" s="879">
        <v>86</v>
      </c>
      <c r="K36" s="879">
        <v>7</v>
      </c>
      <c r="L36" s="879">
        <v>96</v>
      </c>
      <c r="M36" s="879">
        <v>82</v>
      </c>
      <c r="N36" s="879">
        <v>14</v>
      </c>
      <c r="O36" s="879">
        <v>59</v>
      </c>
      <c r="P36" s="879">
        <v>55</v>
      </c>
      <c r="Q36" s="879">
        <v>4</v>
      </c>
      <c r="R36" s="372"/>
    </row>
    <row r="37" spans="1:18" ht="20.100000000000001" customHeight="1">
      <c r="A37" s="712" t="s">
        <v>991</v>
      </c>
      <c r="B37" s="371"/>
      <c r="C37" s="879">
        <v>7</v>
      </c>
      <c r="D37" s="879">
        <v>6</v>
      </c>
      <c r="E37" s="879">
        <v>1</v>
      </c>
      <c r="F37" s="879">
        <v>7</v>
      </c>
      <c r="G37" s="879">
        <v>6</v>
      </c>
      <c r="H37" s="879">
        <v>1</v>
      </c>
      <c r="I37" s="879">
        <v>6</v>
      </c>
      <c r="J37" s="879">
        <v>6</v>
      </c>
      <c r="K37" s="879" t="s">
        <v>127</v>
      </c>
      <c r="L37" s="879">
        <v>8</v>
      </c>
      <c r="M37" s="879">
        <v>6</v>
      </c>
      <c r="N37" s="879">
        <v>2</v>
      </c>
      <c r="O37" s="879">
        <v>4</v>
      </c>
      <c r="P37" s="879">
        <v>3</v>
      </c>
      <c r="Q37" s="879">
        <v>1</v>
      </c>
      <c r="R37" s="372"/>
    </row>
    <row r="38" spans="1:18" ht="20.100000000000001" customHeight="1">
      <c r="A38" s="712" t="s">
        <v>992</v>
      </c>
      <c r="B38" s="371"/>
      <c r="C38" s="879">
        <v>10</v>
      </c>
      <c r="D38" s="879">
        <v>7</v>
      </c>
      <c r="E38" s="879">
        <v>3</v>
      </c>
      <c r="F38" s="879">
        <v>5</v>
      </c>
      <c r="G38" s="879">
        <v>4</v>
      </c>
      <c r="H38" s="879">
        <v>1</v>
      </c>
      <c r="I38" s="879">
        <v>6</v>
      </c>
      <c r="J38" s="879">
        <v>6</v>
      </c>
      <c r="K38" s="879" t="s">
        <v>127</v>
      </c>
      <c r="L38" s="879">
        <v>7</v>
      </c>
      <c r="M38" s="879">
        <v>6</v>
      </c>
      <c r="N38" s="879">
        <v>1</v>
      </c>
      <c r="O38" s="879">
        <v>1</v>
      </c>
      <c r="P38" s="879">
        <v>1</v>
      </c>
      <c r="Q38" s="879" t="s">
        <v>127</v>
      </c>
      <c r="R38" s="372"/>
    </row>
    <row r="39" spans="1:18" s="600" customFormat="1" ht="20.100000000000001" customHeight="1">
      <c r="A39" s="595" t="s">
        <v>993</v>
      </c>
      <c r="B39" s="601"/>
      <c r="C39" s="880">
        <f t="shared" ref="C39:N39" si="1">(C5-SUM(C6,C8,C10,C11,C13,C21:C38))</f>
        <v>1428</v>
      </c>
      <c r="D39" s="880">
        <f t="shared" si="1"/>
        <v>1268</v>
      </c>
      <c r="E39" s="880">
        <f t="shared" si="1"/>
        <v>160</v>
      </c>
      <c r="F39" s="880">
        <f t="shared" si="1"/>
        <v>1416</v>
      </c>
      <c r="G39" s="880">
        <f t="shared" si="1"/>
        <v>1256</v>
      </c>
      <c r="H39" s="880">
        <f t="shared" si="1"/>
        <v>160</v>
      </c>
      <c r="I39" s="880">
        <f t="shared" si="1"/>
        <v>1289</v>
      </c>
      <c r="J39" s="880">
        <f t="shared" si="1"/>
        <v>1134</v>
      </c>
      <c r="K39" s="880">
        <f t="shared" si="1"/>
        <v>155</v>
      </c>
      <c r="L39" s="880">
        <f t="shared" si="1"/>
        <v>1349</v>
      </c>
      <c r="M39" s="880">
        <f t="shared" si="1"/>
        <v>1190</v>
      </c>
      <c r="N39" s="880">
        <f t="shared" si="1"/>
        <v>159</v>
      </c>
      <c r="O39" s="880">
        <f>(O5-SUM(O6,O8,O10,O11,O13,O21:O38))</f>
        <v>1555</v>
      </c>
      <c r="P39" s="880">
        <f>(P5-SUM(P6,P8,P10,P11,P13,P21:P38))</f>
        <v>1320</v>
      </c>
      <c r="Q39" s="880">
        <f>(Q5-SUM(Q6,Q8,Q10,Q11,Q13,Q21:Q38))</f>
        <v>235</v>
      </c>
    </row>
    <row r="40" spans="1:18" s="602" customFormat="1" ht="14.85" customHeight="1">
      <c r="A40" s="596" t="s">
        <v>994</v>
      </c>
      <c r="B40" s="373"/>
      <c r="C40" s="374"/>
      <c r="D40" s="374"/>
      <c r="E40" s="374"/>
      <c r="F40" s="374"/>
      <c r="G40" s="374"/>
      <c r="H40" s="374"/>
    </row>
    <row r="41" spans="1:18" s="376" customFormat="1" ht="69" customHeight="1">
      <c r="A41" s="1188" t="s">
        <v>1042</v>
      </c>
      <c r="B41" s="1188"/>
      <c r="C41" s="1188"/>
      <c r="D41" s="1188"/>
      <c r="E41" s="1188"/>
      <c r="F41" s="1188"/>
      <c r="G41" s="1188"/>
      <c r="H41" s="1188"/>
      <c r="I41" s="1188"/>
      <c r="J41" s="1188"/>
      <c r="K41" s="1188"/>
      <c r="L41" s="1188"/>
      <c r="M41" s="1188"/>
      <c r="N41" s="1188"/>
      <c r="O41" s="1188"/>
      <c r="P41" s="1188"/>
      <c r="Q41" s="1188"/>
      <c r="R41" s="375"/>
    </row>
    <row r="42" spans="1:18" s="376" customFormat="1" ht="36.75" customHeight="1">
      <c r="A42" s="1181"/>
      <c r="B42" s="1181"/>
      <c r="C42" s="1181"/>
      <c r="D42" s="1181"/>
      <c r="E42" s="1181"/>
      <c r="F42" s="1181"/>
      <c r="G42" s="1181"/>
      <c r="H42" s="1181"/>
      <c r="I42" s="1181"/>
      <c r="J42" s="1181"/>
      <c r="K42" s="1181"/>
      <c r="L42" s="1181"/>
      <c r="M42" s="1181"/>
      <c r="N42" s="1181"/>
      <c r="O42" s="1181"/>
      <c r="P42" s="1181"/>
      <c r="Q42" s="1181"/>
      <c r="R42" s="687"/>
    </row>
  </sheetData>
  <sortState ref="A21:Q38">
    <sortCondition descending="1" ref="O21:O38"/>
  </sortState>
  <mergeCells count="10">
    <mergeCell ref="A42:Q42"/>
    <mergeCell ref="A1:Q1"/>
    <mergeCell ref="P2:Q2"/>
    <mergeCell ref="A3:A4"/>
    <mergeCell ref="C3:E3"/>
    <mergeCell ref="F3:H3"/>
    <mergeCell ref="I3:K3"/>
    <mergeCell ref="L3:N3"/>
    <mergeCell ref="O3:Q3"/>
    <mergeCell ref="A41:Q41"/>
  </mergeCells>
  <phoneticPr fontId="16" type="noConversion"/>
  <printOptions horizontalCentered="1" verticalCentered="1"/>
  <pageMargins left="0.39370078740157483" right="0.39370078740157483" top="0.74803149606299213" bottom="0.74803149606299213" header="0.31496062992125984" footer="0.31496062992125984"/>
  <pageSetup paperSize="9" scale="60"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N26"/>
  <sheetViews>
    <sheetView showGridLines="0" zoomScale="85" zoomScaleNormal="85" workbookViewId="0">
      <selection activeCell="A23" sqref="A23"/>
    </sheetView>
  </sheetViews>
  <sheetFormatPr defaultColWidth="9" defaultRowHeight="15.75"/>
  <cols>
    <col min="1" max="1" width="26" style="23" customWidth="1"/>
    <col min="2" max="2" width="8.625" style="69" customWidth="1"/>
    <col min="3" max="3" width="8.625" style="70" customWidth="1"/>
    <col min="4" max="4" width="8.625" style="69" customWidth="1"/>
    <col min="5" max="5" width="8.625" style="70" customWidth="1"/>
    <col min="6" max="6" width="8.625" style="69" customWidth="1"/>
    <col min="7" max="7" width="8.625" style="70" customWidth="1"/>
    <col min="8" max="8" width="8.625" style="69" customWidth="1"/>
    <col min="9" max="9" width="8.625" style="70" customWidth="1"/>
    <col min="10" max="10" width="8.625" style="69" customWidth="1"/>
    <col min="11" max="11" width="8.625" style="70" customWidth="1"/>
    <col min="12" max="16384" width="9" style="23"/>
  </cols>
  <sheetData>
    <row r="1" spans="1:14" ht="27.2" customHeight="1">
      <c r="A1" s="888" t="s">
        <v>1008</v>
      </c>
      <c r="B1" s="888"/>
      <c r="C1" s="888"/>
      <c r="D1" s="888"/>
      <c r="E1" s="888"/>
      <c r="F1" s="888"/>
      <c r="G1" s="888"/>
      <c r="H1" s="888"/>
      <c r="I1" s="888"/>
      <c r="J1" s="888"/>
      <c r="K1" s="888"/>
    </row>
    <row r="2" spans="1:14" ht="21.75" customHeight="1">
      <c r="A2" s="889"/>
      <c r="B2" s="904" t="s">
        <v>1133</v>
      </c>
      <c r="C2" s="904"/>
      <c r="D2" s="904" t="s">
        <v>1</v>
      </c>
      <c r="E2" s="904"/>
      <c r="F2" s="904" t="s">
        <v>2</v>
      </c>
      <c r="G2" s="904"/>
      <c r="H2" s="904" t="s">
        <v>3</v>
      </c>
      <c r="I2" s="904"/>
      <c r="J2" s="904" t="s">
        <v>1060</v>
      </c>
      <c r="K2" s="904"/>
    </row>
    <row r="3" spans="1:14" ht="21.75" customHeight="1">
      <c r="A3" s="890"/>
      <c r="B3" s="59" t="s">
        <v>40</v>
      </c>
      <c r="C3" s="60" t="s">
        <v>5</v>
      </c>
      <c r="D3" s="59" t="s">
        <v>41</v>
      </c>
      <c r="E3" s="60" t="s">
        <v>5</v>
      </c>
      <c r="F3" s="59" t="s">
        <v>42</v>
      </c>
      <c r="G3" s="60" t="s">
        <v>5</v>
      </c>
      <c r="H3" s="59" t="s">
        <v>42</v>
      </c>
      <c r="I3" s="60" t="s">
        <v>5</v>
      </c>
      <c r="J3" s="59" t="s">
        <v>41</v>
      </c>
      <c r="K3" s="60" t="s">
        <v>5</v>
      </c>
    </row>
    <row r="4" spans="1:14" ht="20.100000000000001" customHeight="1">
      <c r="A4" s="49" t="s">
        <v>32</v>
      </c>
      <c r="B4" s="61">
        <f t="shared" ref="B4:K4" si="0">SUM(B5:B25)</f>
        <v>354192</v>
      </c>
      <c r="C4" s="62">
        <f t="shared" si="0"/>
        <v>100.00000000000001</v>
      </c>
      <c r="D4" s="61">
        <f t="shared" si="0"/>
        <v>361100</v>
      </c>
      <c r="E4" s="62">
        <f t="shared" si="0"/>
        <v>99.999999999999986</v>
      </c>
      <c r="F4" s="61">
        <f t="shared" si="0"/>
        <v>361436</v>
      </c>
      <c r="G4" s="62">
        <f t="shared" si="0"/>
        <v>100</v>
      </c>
      <c r="H4" s="61">
        <f t="shared" si="0"/>
        <v>386129</v>
      </c>
      <c r="I4" s="62">
        <f t="shared" si="0"/>
        <v>99.999999999999972</v>
      </c>
      <c r="J4" s="61">
        <f t="shared" si="0"/>
        <v>412785</v>
      </c>
      <c r="K4" s="62">
        <f t="shared" si="0"/>
        <v>100.00000000000001</v>
      </c>
      <c r="L4" s="63"/>
    </row>
    <row r="5" spans="1:14" ht="20.100000000000001" customHeight="1">
      <c r="A5" s="64" t="s">
        <v>329</v>
      </c>
      <c r="B5" s="25">
        <v>63185</v>
      </c>
      <c r="C5" s="26">
        <f>IFERROR(B5/B$4*100,"-")</f>
        <v>17.83919456114198</v>
      </c>
      <c r="D5" s="25">
        <v>71519</v>
      </c>
      <c r="E5" s="26">
        <f>IFERROR(D5/D$4*100,"-")</f>
        <v>19.805870949875381</v>
      </c>
      <c r="F5" s="25">
        <v>71071</v>
      </c>
      <c r="G5" s="26">
        <f>IFERROR(F5/F$4*100,"-")</f>
        <v>19.663508892307352</v>
      </c>
      <c r="H5" s="25">
        <v>87959</v>
      </c>
      <c r="I5" s="26">
        <f>IFERROR(H5/H$4*100,"-")</f>
        <v>22.779692796966817</v>
      </c>
      <c r="J5" s="65">
        <v>124899</v>
      </c>
      <c r="K5" s="26">
        <f>IFERROR(J5/J$4*100,"-")</f>
        <v>30.257640175878485</v>
      </c>
    </row>
    <row r="6" spans="1:14" ht="20.100000000000001" customHeight="1">
      <c r="A6" s="49" t="s">
        <v>396</v>
      </c>
      <c r="B6" s="25">
        <v>57976</v>
      </c>
      <c r="C6" s="26">
        <f t="shared" ref="C6:E25" si="1">IFERROR(B6/B$4*100,"-")</f>
        <v>16.368523286804898</v>
      </c>
      <c r="D6" s="25">
        <v>59361</v>
      </c>
      <c r="E6" s="26">
        <f t="shared" si="1"/>
        <v>16.438936582664081</v>
      </c>
      <c r="F6" s="25">
        <v>63713</v>
      </c>
      <c r="G6" s="26">
        <f t="shared" ref="G6" si="2">IFERROR(F6/F$4*100,"-")</f>
        <v>17.627740457508384</v>
      </c>
      <c r="H6" s="25">
        <v>66797</v>
      </c>
      <c r="I6" s="26">
        <f t="shared" ref="I6" si="3">IFERROR(H6/H$4*100,"-")</f>
        <v>17.299140960663408</v>
      </c>
      <c r="J6" s="25">
        <v>70580</v>
      </c>
      <c r="K6" s="26">
        <f t="shared" ref="K6" si="4">IFERROR(J6/J$4*100,"-")</f>
        <v>17.098489528447011</v>
      </c>
    </row>
    <row r="7" spans="1:14" ht="20.100000000000001" customHeight="1">
      <c r="A7" s="49" t="s">
        <v>395</v>
      </c>
      <c r="B7" s="25">
        <v>93048</v>
      </c>
      <c r="C7" s="26">
        <f t="shared" si="1"/>
        <v>26.270497357365496</v>
      </c>
      <c r="D7" s="25">
        <v>88641</v>
      </c>
      <c r="E7" s="26">
        <f t="shared" si="1"/>
        <v>24.547493769039047</v>
      </c>
      <c r="F7" s="25">
        <v>82616</v>
      </c>
      <c r="G7" s="26">
        <f t="shared" ref="G7" si="5">IFERROR(F7/F$4*100,"-")</f>
        <v>22.85771201540522</v>
      </c>
      <c r="H7" s="25">
        <v>77865</v>
      </c>
      <c r="I7" s="26">
        <f t="shared" ref="I7" si="6">IFERROR(H7/H$4*100,"-")</f>
        <v>20.165540531791191</v>
      </c>
      <c r="J7" s="25">
        <v>60500</v>
      </c>
      <c r="K7" s="26">
        <f t="shared" ref="K7" si="7">IFERROR(J7/J$4*100,"-")</f>
        <v>14.656540329711593</v>
      </c>
    </row>
    <row r="8" spans="1:14" ht="20.100000000000001" customHeight="1">
      <c r="A8" s="49" t="s">
        <v>342</v>
      </c>
      <c r="B8" s="25">
        <v>43682</v>
      </c>
      <c r="C8" s="26">
        <f t="shared" si="1"/>
        <v>12.332859014319917</v>
      </c>
      <c r="D8" s="25">
        <v>44451</v>
      </c>
      <c r="E8" s="26">
        <f t="shared" si="1"/>
        <v>12.309886458044863</v>
      </c>
      <c r="F8" s="25">
        <v>45840</v>
      </c>
      <c r="G8" s="26">
        <f t="shared" ref="G8" si="8">IFERROR(F8/F$4*100,"-")</f>
        <v>12.682743279584768</v>
      </c>
      <c r="H8" s="25">
        <v>47830</v>
      </c>
      <c r="I8" s="26">
        <f t="shared" ref="I8" si="9">IFERROR(H8/H$4*100,"-")</f>
        <v>12.387051995576607</v>
      </c>
      <c r="J8" s="25">
        <v>48442</v>
      </c>
      <c r="K8" s="26">
        <f t="shared" ref="K8" si="10">IFERROR(J8/J$4*100,"-")</f>
        <v>11.73540705209734</v>
      </c>
    </row>
    <row r="9" spans="1:14" ht="20.100000000000001" customHeight="1">
      <c r="A9" s="49" t="s">
        <v>398</v>
      </c>
      <c r="B9" s="25">
        <v>13917</v>
      </c>
      <c r="C9" s="26">
        <f t="shared" si="1"/>
        <v>3.9292248272123595</v>
      </c>
      <c r="D9" s="25">
        <v>14623</v>
      </c>
      <c r="E9" s="26">
        <f t="shared" si="1"/>
        <v>4.0495707560232619</v>
      </c>
      <c r="F9" s="25">
        <v>15433</v>
      </c>
      <c r="G9" s="26">
        <f t="shared" ref="G9" si="11">IFERROR(F9/F$4*100,"-")</f>
        <v>4.2699122389579349</v>
      </c>
      <c r="H9" s="25">
        <v>16781</v>
      </c>
      <c r="I9" s="26">
        <f t="shared" ref="I9" si="12">IFERROR(H9/H$4*100,"-")</f>
        <v>4.3459569211325748</v>
      </c>
      <c r="J9" s="25">
        <v>20925</v>
      </c>
      <c r="K9" s="26">
        <f t="shared" ref="K9" si="13">IFERROR(J9/J$4*100,"-")</f>
        <v>5.0692248991605799</v>
      </c>
      <c r="N9" s="23" t="s">
        <v>45</v>
      </c>
    </row>
    <row r="10" spans="1:14" ht="20.100000000000001" customHeight="1">
      <c r="A10" s="49" t="s">
        <v>871</v>
      </c>
      <c r="B10" s="25">
        <v>12048</v>
      </c>
      <c r="C10" s="26">
        <f t="shared" si="1"/>
        <v>3.4015449247865566</v>
      </c>
      <c r="D10" s="25">
        <v>13517</v>
      </c>
      <c r="E10" s="26">
        <f t="shared" si="1"/>
        <v>3.7432844087510388</v>
      </c>
      <c r="F10" s="25">
        <v>14123</v>
      </c>
      <c r="G10" s="26">
        <f t="shared" ref="G10" si="14">IFERROR(F10/F$4*100,"-")</f>
        <v>3.9074690954968516</v>
      </c>
      <c r="H10" s="25">
        <v>16978</v>
      </c>
      <c r="I10" s="26">
        <f t="shared" ref="I10" si="15">IFERROR(H10/H$4*100,"-")</f>
        <v>4.3969761400982579</v>
      </c>
      <c r="J10" s="25">
        <v>17282</v>
      </c>
      <c r="K10" s="26">
        <f t="shared" ref="K10" si="16">IFERROR(J10/J$4*100,"-")</f>
        <v>4.186683140133483</v>
      </c>
    </row>
    <row r="11" spans="1:14" ht="20.100000000000001" customHeight="1">
      <c r="A11" s="49" t="s">
        <v>332</v>
      </c>
      <c r="B11" s="25">
        <v>14845</v>
      </c>
      <c r="C11" s="26">
        <f t="shared" si="1"/>
        <v>4.1912296155757334</v>
      </c>
      <c r="D11" s="25">
        <v>15426</v>
      </c>
      <c r="E11" s="26">
        <f t="shared" si="1"/>
        <v>4.2719468291332037</v>
      </c>
      <c r="F11" s="25">
        <v>15549</v>
      </c>
      <c r="G11" s="26">
        <f t="shared" ref="G11" si="17">IFERROR(F11/F$4*100,"-")</f>
        <v>4.3020064409743357</v>
      </c>
      <c r="H11" s="25">
        <v>16235</v>
      </c>
      <c r="I11" s="26">
        <f t="shared" ref="I11" si="18">IFERROR(H11/H$4*100,"-")</f>
        <v>4.2045534005474856</v>
      </c>
      <c r="J11" s="25">
        <v>16857</v>
      </c>
      <c r="K11" s="26">
        <f t="shared" ref="K11" si="19">IFERROR(J11/J$4*100,"-")</f>
        <v>4.0837239725280714</v>
      </c>
    </row>
    <row r="12" spans="1:14" ht="20.100000000000001" customHeight="1">
      <c r="A12" s="49" t="s">
        <v>872</v>
      </c>
      <c r="B12" s="25">
        <v>7375</v>
      </c>
      <c r="C12" s="26">
        <f t="shared" si="1"/>
        <v>2.0822040023490085</v>
      </c>
      <c r="D12" s="25">
        <v>7740</v>
      </c>
      <c r="E12" s="26">
        <f t="shared" si="1"/>
        <v>2.1434505677097757</v>
      </c>
      <c r="F12" s="25">
        <v>8352</v>
      </c>
      <c r="G12" s="26">
        <f t="shared" ref="G12" si="20">IFERROR(F12/F$4*100,"-")</f>
        <v>2.3107825451808894</v>
      </c>
      <c r="H12" s="25">
        <v>9053</v>
      </c>
      <c r="I12" s="26">
        <f t="shared" ref="I12" si="21">IFERROR(H12/H$4*100,"-")</f>
        <v>2.3445532451590014</v>
      </c>
      <c r="J12" s="25">
        <v>10168</v>
      </c>
      <c r="K12" s="26">
        <f t="shared" ref="K12" si="22">IFERROR(J12/J$4*100,"-")</f>
        <v>2.4632678028513633</v>
      </c>
    </row>
    <row r="13" spans="1:14" ht="20.100000000000001" customHeight="1">
      <c r="A13" s="49" t="s">
        <v>331</v>
      </c>
      <c r="B13" s="25">
        <v>9225</v>
      </c>
      <c r="C13" s="26">
        <f t="shared" si="1"/>
        <v>2.6045195825992682</v>
      </c>
      <c r="D13" s="25">
        <v>8671</v>
      </c>
      <c r="E13" s="26">
        <f t="shared" si="1"/>
        <v>2.4012738853503182</v>
      </c>
      <c r="F13" s="25">
        <v>8270</v>
      </c>
      <c r="G13" s="26">
        <f t="shared" ref="G13" si="23">IFERROR(F13/F$4*100,"-")</f>
        <v>2.2880952644451575</v>
      </c>
      <c r="H13" s="25">
        <v>8264</v>
      </c>
      <c r="I13" s="26">
        <f t="shared" ref="I13" si="24">IFERROR(H13/H$4*100,"-")</f>
        <v>2.1402173884893392</v>
      </c>
      <c r="J13" s="25">
        <v>8608</v>
      </c>
      <c r="K13" s="26">
        <f t="shared" ref="K13" si="25">IFERROR(J13/J$4*100,"-")</f>
        <v>2.0853470935232625</v>
      </c>
    </row>
    <row r="14" spans="1:14" ht="20.100000000000001" customHeight="1">
      <c r="A14" s="49" t="s">
        <v>399</v>
      </c>
      <c r="B14" s="25">
        <v>5880</v>
      </c>
      <c r="C14" s="26">
        <f t="shared" si="1"/>
        <v>1.6601165469575823</v>
      </c>
      <c r="D14" s="25">
        <v>5621</v>
      </c>
      <c r="E14" s="26">
        <f t="shared" si="1"/>
        <v>1.5566325117695929</v>
      </c>
      <c r="F14" s="25">
        <v>5700</v>
      </c>
      <c r="G14" s="26">
        <f t="shared" ref="G14" si="26">IFERROR(F14/F$4*100,"-")</f>
        <v>1.5770426852886816</v>
      </c>
      <c r="H14" s="25">
        <v>5704</v>
      </c>
      <c r="I14" s="26">
        <f t="shared" ref="I14" si="27">IFERROR(H14/H$4*100,"-")</f>
        <v>1.4772265227423995</v>
      </c>
      <c r="J14" s="25">
        <v>5568</v>
      </c>
      <c r="K14" s="26">
        <f t="shared" ref="K14" si="28">IFERROR(J14/J$4*100,"-")</f>
        <v>1.3488862240633746</v>
      </c>
    </row>
    <row r="15" spans="1:14" ht="20.100000000000001" customHeight="1">
      <c r="A15" s="49" t="s">
        <v>1071</v>
      </c>
      <c r="B15" s="25">
        <v>4265</v>
      </c>
      <c r="C15" s="26">
        <f t="shared" si="1"/>
        <v>1.2041491620364098</v>
      </c>
      <c r="D15" s="25">
        <v>4254</v>
      </c>
      <c r="E15" s="26">
        <f t="shared" si="1"/>
        <v>1.1780670174466907</v>
      </c>
      <c r="F15" s="25">
        <v>4472</v>
      </c>
      <c r="G15" s="26">
        <f t="shared" ref="G15" si="29">IFERROR(F15/F$4*100,"-")</f>
        <v>1.2372868225633307</v>
      </c>
      <c r="H15" s="25">
        <v>4807</v>
      </c>
      <c r="I15" s="26">
        <f t="shared" ref="I15" si="30">IFERROR(H15/H$4*100,"-")</f>
        <v>1.2449207389240384</v>
      </c>
      <c r="J15" s="25">
        <v>4725</v>
      </c>
      <c r="K15" s="26">
        <f t="shared" ref="K15" si="31">IFERROR(J15/J$4*100,"-")</f>
        <v>1.1446636869072278</v>
      </c>
    </row>
    <row r="16" spans="1:14" ht="20.100000000000001" customHeight="1">
      <c r="A16" s="49" t="s">
        <v>813</v>
      </c>
      <c r="B16" s="25">
        <v>4329</v>
      </c>
      <c r="C16" s="26">
        <f t="shared" si="1"/>
        <v>1.2222184577856077</v>
      </c>
      <c r="D16" s="25">
        <v>4291</v>
      </c>
      <c r="E16" s="26">
        <f t="shared" si="1"/>
        <v>1.1883134865688176</v>
      </c>
      <c r="F16" s="25">
        <v>4182</v>
      </c>
      <c r="G16" s="26">
        <f t="shared" ref="G16" si="32">IFERROR(F16/F$4*100,"-")</f>
        <v>1.1570513175223276</v>
      </c>
      <c r="H16" s="25">
        <v>4167</v>
      </c>
      <c r="I16" s="26">
        <f t="shared" ref="I16" si="33">IFERROR(H16/H$4*100,"-")</f>
        <v>1.0791730224873035</v>
      </c>
      <c r="J16" s="25">
        <v>3822</v>
      </c>
      <c r="K16" s="26">
        <f t="shared" ref="K16" si="34">IFERROR(J16/J$4*100,"-")</f>
        <v>0.92590573785384633</v>
      </c>
    </row>
    <row r="17" spans="1:11" ht="20.100000000000001" customHeight="1">
      <c r="A17" s="64" t="s">
        <v>333</v>
      </c>
      <c r="B17" s="25">
        <v>3558</v>
      </c>
      <c r="C17" s="26">
        <f t="shared" si="1"/>
        <v>1.0045399105569861</v>
      </c>
      <c r="D17" s="25">
        <v>3306</v>
      </c>
      <c r="E17" s="26">
        <f t="shared" si="1"/>
        <v>0.91553586264192743</v>
      </c>
      <c r="F17" s="25">
        <v>3486</v>
      </c>
      <c r="G17" s="26">
        <f t="shared" ref="G17" si="35">IFERROR(F17/F$4*100,"-")</f>
        <v>0.9644861054239201</v>
      </c>
      <c r="H17" s="25">
        <v>4436</v>
      </c>
      <c r="I17" s="26">
        <f t="shared" ref="I17" si="36">IFERROR(H17/H$4*100,"-")</f>
        <v>1.1488388595521186</v>
      </c>
      <c r="J17" s="65">
        <v>3285</v>
      </c>
      <c r="K17" s="26">
        <f t="shared" ref="K17" si="37">IFERROR(J17/J$4*100,"-")</f>
        <v>0.79581380137359636</v>
      </c>
    </row>
    <row r="18" spans="1:11" ht="20.100000000000001" customHeight="1">
      <c r="A18" s="49" t="s">
        <v>990</v>
      </c>
      <c r="B18" s="25">
        <v>7449</v>
      </c>
      <c r="C18" s="26">
        <f t="shared" si="1"/>
        <v>2.1030966255590191</v>
      </c>
      <c r="D18" s="25">
        <v>5927</v>
      </c>
      <c r="E18" s="26">
        <f t="shared" si="1"/>
        <v>1.6413735807255607</v>
      </c>
      <c r="F18" s="25">
        <v>5178</v>
      </c>
      <c r="G18" s="26">
        <f t="shared" ref="G18" si="38">IFERROR(F18/F$4*100,"-")</f>
        <v>1.4326187762148761</v>
      </c>
      <c r="H18" s="25">
        <v>4783</v>
      </c>
      <c r="I18" s="26">
        <f t="shared" ref="I18" si="39">IFERROR(H18/H$4*100,"-")</f>
        <v>1.2387051995576608</v>
      </c>
      <c r="J18" s="25">
        <v>3068</v>
      </c>
      <c r="K18" s="26">
        <f t="shared" ref="K18" si="40">IFERROR(J18/J$4*100,"-")</f>
        <v>0.7432440616785978</v>
      </c>
    </row>
    <row r="19" spans="1:11" s="48" customFormat="1" ht="20.100000000000001" customHeight="1">
      <c r="A19" s="49" t="s">
        <v>811</v>
      </c>
      <c r="B19" s="25">
        <v>2493</v>
      </c>
      <c r="C19" s="26">
        <f t="shared" si="1"/>
        <v>0.70385553598048523</v>
      </c>
      <c r="D19" s="25">
        <v>2515</v>
      </c>
      <c r="E19" s="26">
        <f t="shared" si="1"/>
        <v>0.69648296870672943</v>
      </c>
      <c r="F19" s="25">
        <v>2458</v>
      </c>
      <c r="G19" s="26">
        <f t="shared" ref="G19" si="41">IFERROR(F19/F$4*100,"-")</f>
        <v>0.68006507376132974</v>
      </c>
      <c r="H19" s="25">
        <v>2580</v>
      </c>
      <c r="I19" s="26">
        <f t="shared" ref="I19" si="42">IFERROR(H19/H$4*100,"-")</f>
        <v>0.66817048188558748</v>
      </c>
      <c r="J19" s="25">
        <v>2131</v>
      </c>
      <c r="K19" s="26">
        <f t="shared" ref="K19" si="43">IFERROR(J19/J$4*100,"-")</f>
        <v>0.51624937921678349</v>
      </c>
    </row>
    <row r="20" spans="1:11" s="48" customFormat="1" ht="20.100000000000001" customHeight="1">
      <c r="A20" s="42" t="s">
        <v>777</v>
      </c>
      <c r="B20" s="25">
        <v>930</v>
      </c>
      <c r="C20" s="26">
        <f t="shared" si="1"/>
        <v>0.26256945385553598</v>
      </c>
      <c r="D20" s="25">
        <v>1102</v>
      </c>
      <c r="E20" s="26">
        <f t="shared" si="1"/>
        <v>0.30517862088064246</v>
      </c>
      <c r="F20" s="25">
        <v>1342</v>
      </c>
      <c r="G20" s="26">
        <f t="shared" ref="G20" si="44">IFERROR(F20/F$4*100,"-")</f>
        <v>0.37129671643112477</v>
      </c>
      <c r="H20" s="25">
        <v>1471</v>
      </c>
      <c r="I20" s="26">
        <f t="shared" ref="I20" si="45">IFERROR(H20/H$4*100,"-")</f>
        <v>0.38096076699755782</v>
      </c>
      <c r="J20" s="25">
        <v>1756</v>
      </c>
      <c r="K20" s="26">
        <f t="shared" ref="K20" si="46">IFERROR(J20/J$4*100,"-")</f>
        <v>0.4254030548590671</v>
      </c>
    </row>
    <row r="21" spans="1:11" ht="20.100000000000001" customHeight="1">
      <c r="A21" s="497" t="s">
        <v>989</v>
      </c>
      <c r="B21" s="25">
        <v>2240</v>
      </c>
      <c r="C21" s="26">
        <f t="shared" si="1"/>
        <v>0.63242535122193611</v>
      </c>
      <c r="D21" s="25">
        <v>2177</v>
      </c>
      <c r="E21" s="26">
        <f t="shared" si="1"/>
        <v>0.60288008861811138</v>
      </c>
      <c r="F21" s="25">
        <v>1891</v>
      </c>
      <c r="G21" s="26">
        <f t="shared" ref="G21" si="47">IFERROR(F21/F$4*100,"-")</f>
        <v>0.52319082769840308</v>
      </c>
      <c r="H21" s="25">
        <v>1649</v>
      </c>
      <c r="I21" s="26">
        <f t="shared" ref="I21" si="48">IFERROR(H21/H$4*100,"-")</f>
        <v>0.42705935063152473</v>
      </c>
      <c r="J21" s="25">
        <v>1641</v>
      </c>
      <c r="K21" s="26">
        <f t="shared" ref="K21" si="49">IFERROR(J21/J$4*100,"-")</f>
        <v>0.39754351538936733</v>
      </c>
    </row>
    <row r="22" spans="1:11" ht="20.100000000000001" customHeight="1">
      <c r="A22" s="49" t="s">
        <v>1072</v>
      </c>
      <c r="B22" s="25">
        <v>1425</v>
      </c>
      <c r="C22" s="26">
        <f t="shared" si="1"/>
        <v>0.40232416316574066</v>
      </c>
      <c r="D22" s="25">
        <v>1299</v>
      </c>
      <c r="E22" s="26">
        <f t="shared" si="1"/>
        <v>0.35973414566602047</v>
      </c>
      <c r="F22" s="25">
        <v>1411</v>
      </c>
      <c r="G22" s="26">
        <f t="shared" ref="G22" si="50">IFERROR(F22/F$4*100,"-")</f>
        <v>0.39038723314777718</v>
      </c>
      <c r="H22" s="25">
        <v>1344</v>
      </c>
      <c r="I22" s="26">
        <f t="shared" ref="I22" si="51">IFERROR(H22/H$4*100,"-")</f>
        <v>0.34807020451714321</v>
      </c>
      <c r="J22" s="25">
        <v>1482</v>
      </c>
      <c r="K22" s="26">
        <f t="shared" ref="K22" si="52">IFERROR(J22/J$4*100,"-")</f>
        <v>0.35902467386169556</v>
      </c>
    </row>
    <row r="23" spans="1:11" ht="20.100000000000001" customHeight="1">
      <c r="A23" s="49" t="s">
        <v>1073</v>
      </c>
      <c r="B23" s="25">
        <v>1074</v>
      </c>
      <c r="C23" s="26">
        <f t="shared" si="1"/>
        <v>0.30322536929123184</v>
      </c>
      <c r="D23" s="25">
        <v>858</v>
      </c>
      <c r="E23" s="26">
        <f t="shared" si="1"/>
        <v>0.23760731099418445</v>
      </c>
      <c r="F23" s="25">
        <v>796</v>
      </c>
      <c r="G23" s="26">
        <f t="shared" ref="G23" si="53">IFERROR(F23/F$4*100,"-")</f>
        <v>0.22023262762978785</v>
      </c>
      <c r="H23" s="25">
        <v>767</v>
      </c>
      <c r="I23" s="26">
        <f t="shared" ref="I23" si="54">IFERROR(H23/H$4*100,"-")</f>
        <v>0.19863827891714944</v>
      </c>
      <c r="J23" s="25">
        <v>739</v>
      </c>
      <c r="K23" s="26">
        <f t="shared" ref="K23" si="55">IFERROR(J23/J$4*100,"-")</f>
        <v>0.17902782320093996</v>
      </c>
    </row>
    <row r="24" spans="1:11" ht="20.100000000000001" customHeight="1">
      <c r="A24" s="49" t="s">
        <v>870</v>
      </c>
      <c r="B24" s="25">
        <v>2098</v>
      </c>
      <c r="C24" s="26">
        <f t="shared" si="1"/>
        <v>0.59233410127840269</v>
      </c>
      <c r="D24" s="25">
        <v>1979</v>
      </c>
      <c r="E24" s="26">
        <f t="shared" si="1"/>
        <v>0.54804763223483799</v>
      </c>
      <c r="F24" s="25">
        <v>1993</v>
      </c>
      <c r="G24" s="26">
        <f t="shared" ref="G24" si="56">IFERROR(F24/F$4*100,"-")</f>
        <v>0.55141159154041097</v>
      </c>
      <c r="H24" s="25">
        <v>1726</v>
      </c>
      <c r="I24" s="26">
        <f t="shared" ref="I24" si="57">IFERROR(H24/H$4*100,"-")</f>
        <v>0.44700087276531941</v>
      </c>
      <c r="J24" s="25">
        <v>606</v>
      </c>
      <c r="K24" s="26">
        <f t="shared" ref="K24" si="58">IFERROR(J24/J$4*100,"-")</f>
        <v>0.14680766016206984</v>
      </c>
    </row>
    <row r="25" spans="1:11" ht="20.100000000000001" customHeight="1">
      <c r="A25" s="54" t="s">
        <v>22</v>
      </c>
      <c r="B25" s="27">
        <v>3150</v>
      </c>
      <c r="C25" s="28">
        <f t="shared" si="1"/>
        <v>0.88934815015584767</v>
      </c>
      <c r="D25" s="27">
        <v>3822</v>
      </c>
      <c r="E25" s="28">
        <f t="shared" si="1"/>
        <v>1.0584325671559125</v>
      </c>
      <c r="F25" s="27">
        <v>3560</v>
      </c>
      <c r="G25" s="28">
        <f t="shared" ref="G25" si="59">IFERROR(F25/F$4*100,"-")</f>
        <v>0.98495999291714154</v>
      </c>
      <c r="H25" s="27">
        <v>4933</v>
      </c>
      <c r="I25" s="28">
        <f t="shared" ref="I25" si="60">IFERROR(H25/H$4*100,"-")</f>
        <v>1.2775523205975203</v>
      </c>
      <c r="J25" s="27">
        <v>5701</v>
      </c>
      <c r="K25" s="28">
        <f t="shared" ref="K25" si="61">IFERROR(J25/J$4*100,"-")</f>
        <v>1.3811063871022444</v>
      </c>
    </row>
    <row r="26" spans="1:11" s="57" customFormat="1" ht="14.25">
      <c r="A26" s="66" t="s">
        <v>529</v>
      </c>
      <c r="B26" s="67"/>
      <c r="C26" s="68"/>
      <c r="D26" s="67"/>
      <c r="E26" s="68"/>
      <c r="F26" s="67"/>
      <c r="G26" s="68"/>
      <c r="H26" s="67"/>
      <c r="I26" s="68"/>
      <c r="J26" s="67"/>
      <c r="K26" s="68"/>
    </row>
  </sheetData>
  <mergeCells count="7">
    <mergeCell ref="A1:K1"/>
    <mergeCell ref="A2:A3"/>
    <mergeCell ref="B2:C2"/>
    <mergeCell ref="D2:E2"/>
    <mergeCell ref="F2:G2"/>
    <mergeCell ref="H2:I2"/>
    <mergeCell ref="J2:K2"/>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62" orientation="landscape" r:id="rId1"/>
  <headerFooter differentOddEven="1" scaleWithDoc="0">
    <oddHeader>&amp;L&amp;"Times New Roman,標準"&amp;8 107&amp;"標楷體,標準"年犯罪狀況及其分析</oddHeader>
    <evenHeader>&amp;R&amp;"標楷體,標準"&amp;8第二篇　犯罪之處理</evenHead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A31"/>
  <sheetViews>
    <sheetView showGridLines="0" topLeftCell="A4" workbookViewId="0">
      <selection activeCell="Q30" sqref="Q30"/>
    </sheetView>
  </sheetViews>
  <sheetFormatPr defaultColWidth="8.875" defaultRowHeight="15.75"/>
  <cols>
    <col min="1" max="1" width="13.625" style="851" customWidth="1"/>
    <col min="2" max="14" width="8.125" style="849" customWidth="1"/>
    <col min="15" max="16384" width="8.875" style="849"/>
  </cols>
  <sheetData>
    <row r="1" spans="1:27" ht="20.100000000000001" customHeight="1">
      <c r="A1" s="1205" t="s">
        <v>1033</v>
      </c>
      <c r="B1" s="1205"/>
      <c r="C1" s="1205"/>
      <c r="D1" s="1205"/>
      <c r="E1" s="1205"/>
      <c r="F1" s="1205"/>
      <c r="G1" s="1205"/>
      <c r="H1" s="1205"/>
      <c r="I1" s="1205"/>
      <c r="J1" s="1205"/>
      <c r="K1" s="1205"/>
      <c r="L1" s="1205"/>
      <c r="M1" s="1205"/>
      <c r="N1" s="1205"/>
      <c r="Y1" s="850"/>
    </row>
    <row r="2" spans="1:27" ht="14.1" customHeight="1">
      <c r="N2" s="852" t="s">
        <v>404</v>
      </c>
      <c r="Y2" s="853"/>
    </row>
    <row r="3" spans="1:27" ht="27.2" customHeight="1">
      <c r="A3" s="1197"/>
      <c r="B3" s="1199" t="s">
        <v>680</v>
      </c>
      <c r="C3" s="1200"/>
      <c r="D3" s="1200"/>
      <c r="E3" s="1200"/>
      <c r="F3" s="1200"/>
      <c r="G3" s="1200"/>
      <c r="H3" s="1200"/>
      <c r="I3" s="1200"/>
      <c r="J3" s="1200"/>
      <c r="K3" s="1200"/>
      <c r="L3" s="1200"/>
      <c r="M3" s="1200"/>
      <c r="N3" s="1200"/>
      <c r="Y3" s="853"/>
    </row>
    <row r="4" spans="1:27" ht="26.45" customHeight="1">
      <c r="A4" s="1198"/>
      <c r="B4" s="1189" t="s">
        <v>684</v>
      </c>
      <c r="C4" s="1189" t="s">
        <v>685</v>
      </c>
      <c r="D4" s="1204" t="s">
        <v>682</v>
      </c>
      <c r="E4" s="1204"/>
      <c r="F4" s="1204"/>
      <c r="G4" s="1204"/>
      <c r="H4" s="1204"/>
      <c r="I4" s="1204"/>
      <c r="J4" s="1204"/>
      <c r="K4" s="1204"/>
      <c r="L4" s="1189" t="s">
        <v>686</v>
      </c>
      <c r="M4" s="1189" t="s">
        <v>687</v>
      </c>
      <c r="N4" s="1193" t="s">
        <v>683</v>
      </c>
    </row>
    <row r="5" spans="1:27" ht="17.100000000000001" customHeight="1">
      <c r="A5" s="1198"/>
      <c r="B5" s="1190"/>
      <c r="C5" s="1190"/>
      <c r="D5" s="1201" t="s">
        <v>405</v>
      </c>
      <c r="E5" s="1201" t="s">
        <v>406</v>
      </c>
      <c r="F5" s="1201" t="s">
        <v>407</v>
      </c>
      <c r="G5" s="1201" t="s">
        <v>408</v>
      </c>
      <c r="H5" s="1201" t="s">
        <v>409</v>
      </c>
      <c r="I5" s="1201" t="s">
        <v>410</v>
      </c>
      <c r="J5" s="1201" t="s">
        <v>411</v>
      </c>
      <c r="K5" s="1201" t="s">
        <v>412</v>
      </c>
      <c r="L5" s="1190"/>
      <c r="M5" s="1190"/>
      <c r="N5" s="1194"/>
    </row>
    <row r="6" spans="1:27" ht="17.100000000000001" customHeight="1">
      <c r="A6" s="1198"/>
      <c r="B6" s="1190"/>
      <c r="C6" s="1190"/>
      <c r="D6" s="1202"/>
      <c r="E6" s="1202"/>
      <c r="F6" s="1202"/>
      <c r="G6" s="1202"/>
      <c r="H6" s="1202"/>
      <c r="I6" s="1202"/>
      <c r="J6" s="1202"/>
      <c r="K6" s="1202"/>
      <c r="L6" s="1190"/>
      <c r="M6" s="1190"/>
      <c r="N6" s="1194"/>
    </row>
    <row r="7" spans="1:27" ht="17.100000000000001" customHeight="1">
      <c r="A7" s="1198"/>
      <c r="B7" s="1190"/>
      <c r="C7" s="1190"/>
      <c r="D7" s="1202"/>
      <c r="E7" s="1202"/>
      <c r="F7" s="1202"/>
      <c r="G7" s="1202"/>
      <c r="H7" s="1202"/>
      <c r="I7" s="1202"/>
      <c r="J7" s="1202"/>
      <c r="K7" s="1202"/>
      <c r="L7" s="1190"/>
      <c r="M7" s="1190"/>
      <c r="N7" s="1194"/>
    </row>
    <row r="8" spans="1:27" ht="17.100000000000001" customHeight="1">
      <c r="A8" s="1198"/>
      <c r="B8" s="1190"/>
      <c r="C8" s="1190"/>
      <c r="D8" s="1202"/>
      <c r="E8" s="1202"/>
      <c r="F8" s="1202"/>
      <c r="G8" s="1202"/>
      <c r="H8" s="1202"/>
      <c r="I8" s="1202"/>
      <c r="J8" s="1202"/>
      <c r="K8" s="1202"/>
      <c r="L8" s="1190"/>
      <c r="M8" s="1190"/>
      <c r="N8" s="1194"/>
    </row>
    <row r="9" spans="1:27" ht="17.100000000000001" customHeight="1">
      <c r="A9" s="1198"/>
      <c r="B9" s="1190"/>
      <c r="C9" s="1190"/>
      <c r="D9" s="1202"/>
      <c r="E9" s="1202"/>
      <c r="F9" s="1202"/>
      <c r="G9" s="1202"/>
      <c r="H9" s="1202"/>
      <c r="I9" s="1202"/>
      <c r="J9" s="1202"/>
      <c r="K9" s="1202"/>
      <c r="L9" s="1190"/>
      <c r="M9" s="1190"/>
      <c r="N9" s="1194"/>
    </row>
    <row r="10" spans="1:27" ht="27.75" customHeight="1">
      <c r="A10" s="1198"/>
      <c r="B10" s="1191"/>
      <c r="C10" s="1191"/>
      <c r="D10" s="1203"/>
      <c r="E10" s="1203"/>
      <c r="F10" s="1203"/>
      <c r="G10" s="1203"/>
      <c r="H10" s="1203"/>
      <c r="I10" s="1203"/>
      <c r="J10" s="1203"/>
      <c r="K10" s="1203"/>
      <c r="L10" s="1191"/>
      <c r="M10" s="1191"/>
      <c r="N10" s="1195"/>
    </row>
    <row r="11" spans="1:27" ht="20.100000000000001" customHeight="1">
      <c r="A11" s="854" t="s">
        <v>1172</v>
      </c>
      <c r="B11" s="855">
        <f>SUM(C11:N11)</f>
        <v>36294</v>
      </c>
      <c r="C11" s="856">
        <v>24</v>
      </c>
      <c r="D11" s="856">
        <v>19186</v>
      </c>
      <c r="E11" s="856">
        <v>6451</v>
      </c>
      <c r="F11" s="856">
        <v>3624</v>
      </c>
      <c r="G11" s="856">
        <v>1659</v>
      </c>
      <c r="H11" s="856">
        <v>352</v>
      </c>
      <c r="I11" s="856">
        <v>687</v>
      </c>
      <c r="J11" s="856">
        <v>130</v>
      </c>
      <c r="K11" s="856">
        <v>110</v>
      </c>
      <c r="L11" s="856">
        <v>3180</v>
      </c>
      <c r="M11" s="856">
        <v>891</v>
      </c>
      <c r="N11" s="857" t="s">
        <v>127</v>
      </c>
      <c r="P11" s="858"/>
      <c r="Q11" s="858"/>
      <c r="R11" s="858"/>
      <c r="S11" s="858"/>
      <c r="T11" s="858"/>
      <c r="U11" s="858"/>
      <c r="V11" s="858"/>
      <c r="W11" s="858"/>
      <c r="X11" s="858"/>
      <c r="Y11" s="858"/>
      <c r="Z11" s="858"/>
      <c r="AA11" s="858"/>
    </row>
    <row r="12" spans="1:27" ht="20.100000000000001" customHeight="1">
      <c r="A12" s="854" t="s">
        <v>369</v>
      </c>
      <c r="B12" s="855">
        <f>SUM(C12:N12)</f>
        <v>36161</v>
      </c>
      <c r="C12" s="856">
        <v>17</v>
      </c>
      <c r="D12" s="856">
        <v>18686</v>
      </c>
      <c r="E12" s="856">
        <v>6060</v>
      </c>
      <c r="F12" s="856">
        <v>4022</v>
      </c>
      <c r="G12" s="856">
        <v>1782</v>
      </c>
      <c r="H12" s="856">
        <v>328</v>
      </c>
      <c r="I12" s="856">
        <v>748</v>
      </c>
      <c r="J12" s="856">
        <v>125</v>
      </c>
      <c r="K12" s="856">
        <v>89</v>
      </c>
      <c r="L12" s="856">
        <v>3455</v>
      </c>
      <c r="M12" s="856">
        <v>848</v>
      </c>
      <c r="N12" s="857">
        <v>1</v>
      </c>
      <c r="P12" s="858"/>
      <c r="Q12" s="858"/>
      <c r="R12" s="858"/>
      <c r="S12" s="858"/>
      <c r="T12" s="858"/>
      <c r="U12" s="858"/>
      <c r="V12" s="858"/>
      <c r="W12" s="858"/>
      <c r="X12" s="858"/>
      <c r="Y12" s="858"/>
      <c r="Z12" s="858"/>
      <c r="AA12" s="858"/>
    </row>
    <row r="13" spans="1:27" ht="20.100000000000001" customHeight="1">
      <c r="A13" s="854" t="s">
        <v>370</v>
      </c>
      <c r="B13" s="855">
        <f>SUM(C13:N13)</f>
        <v>34771</v>
      </c>
      <c r="C13" s="856">
        <v>20</v>
      </c>
      <c r="D13" s="856">
        <v>17291</v>
      </c>
      <c r="E13" s="856">
        <v>5734</v>
      </c>
      <c r="F13" s="856">
        <v>4056</v>
      </c>
      <c r="G13" s="856">
        <v>1752</v>
      </c>
      <c r="H13" s="856">
        <v>359</v>
      </c>
      <c r="I13" s="856">
        <v>741</v>
      </c>
      <c r="J13" s="856">
        <v>112</v>
      </c>
      <c r="K13" s="856">
        <v>78</v>
      </c>
      <c r="L13" s="856">
        <v>3561</v>
      </c>
      <c r="M13" s="856">
        <v>1067</v>
      </c>
      <c r="N13" s="857" t="s">
        <v>127</v>
      </c>
      <c r="P13" s="858"/>
      <c r="Q13" s="858"/>
      <c r="R13" s="858"/>
      <c r="S13" s="858"/>
      <c r="T13" s="858"/>
      <c r="U13" s="858"/>
      <c r="V13" s="858"/>
      <c r="W13" s="858"/>
      <c r="X13" s="858"/>
      <c r="Y13" s="858"/>
      <c r="Z13" s="858"/>
      <c r="AA13" s="858"/>
    </row>
    <row r="14" spans="1:27" ht="20.100000000000001" customHeight="1">
      <c r="A14" s="854" t="s">
        <v>376</v>
      </c>
      <c r="B14" s="855">
        <f>SUM(C14:N14)</f>
        <v>32547</v>
      </c>
      <c r="C14" s="856">
        <v>34</v>
      </c>
      <c r="D14" s="856">
        <v>15536</v>
      </c>
      <c r="E14" s="856">
        <v>4784</v>
      </c>
      <c r="F14" s="856">
        <v>4209</v>
      </c>
      <c r="G14" s="856">
        <v>1994</v>
      </c>
      <c r="H14" s="856">
        <v>337</v>
      </c>
      <c r="I14" s="856">
        <v>748</v>
      </c>
      <c r="J14" s="856">
        <v>141</v>
      </c>
      <c r="K14" s="856">
        <v>103</v>
      </c>
      <c r="L14" s="856">
        <v>3624</v>
      </c>
      <c r="M14" s="856">
        <v>1036</v>
      </c>
      <c r="N14" s="857">
        <v>1</v>
      </c>
      <c r="P14" s="858"/>
      <c r="Q14" s="858"/>
      <c r="R14" s="858"/>
      <c r="S14" s="858"/>
      <c r="T14" s="858"/>
      <c r="U14" s="858"/>
      <c r="V14" s="858"/>
      <c r="W14" s="858"/>
      <c r="X14" s="858"/>
      <c r="Y14" s="858"/>
      <c r="Z14" s="858"/>
      <c r="AA14" s="858"/>
    </row>
    <row r="15" spans="1:27" ht="20.100000000000001" customHeight="1">
      <c r="A15" s="854" t="s">
        <v>1103</v>
      </c>
      <c r="B15" s="855">
        <f>SUM(C15:N15)</f>
        <v>25221</v>
      </c>
      <c r="C15" s="856">
        <v>25</v>
      </c>
      <c r="D15" s="856">
        <v>10851</v>
      </c>
      <c r="E15" s="856">
        <v>2933</v>
      </c>
      <c r="F15" s="856">
        <v>4011</v>
      </c>
      <c r="G15" s="856">
        <v>1864</v>
      </c>
      <c r="H15" s="856">
        <v>388</v>
      </c>
      <c r="I15" s="856">
        <v>681</v>
      </c>
      <c r="J15" s="856">
        <v>112</v>
      </c>
      <c r="K15" s="856">
        <v>90</v>
      </c>
      <c r="L15" s="856">
        <v>3185</v>
      </c>
      <c r="M15" s="856">
        <v>1081</v>
      </c>
      <c r="N15" s="859" t="s">
        <v>128</v>
      </c>
      <c r="P15" s="858"/>
      <c r="Q15" s="858"/>
      <c r="R15" s="858"/>
      <c r="S15" s="858"/>
      <c r="T15" s="858"/>
      <c r="U15" s="858"/>
      <c r="V15" s="858"/>
      <c r="W15" s="858"/>
      <c r="X15" s="858"/>
      <c r="Y15" s="858"/>
      <c r="Z15" s="858"/>
      <c r="AA15" s="858"/>
    </row>
    <row r="16" spans="1:27" ht="27.2" customHeight="1">
      <c r="A16" s="1197"/>
      <c r="B16" s="1199" t="s">
        <v>681</v>
      </c>
      <c r="C16" s="1200"/>
      <c r="D16" s="1200"/>
      <c r="E16" s="1200"/>
      <c r="F16" s="1200"/>
      <c r="G16" s="1200"/>
      <c r="H16" s="1200"/>
      <c r="I16" s="1200"/>
      <c r="J16" s="1200"/>
      <c r="K16" s="1200"/>
      <c r="L16" s="1200"/>
      <c r="M16" s="1200"/>
      <c r="N16" s="1200"/>
    </row>
    <row r="17" spans="1:15" ht="26.45" customHeight="1">
      <c r="A17" s="1198"/>
      <c r="B17" s="1189" t="s">
        <v>684</v>
      </c>
      <c r="C17" s="1189" t="s">
        <v>685</v>
      </c>
      <c r="D17" s="1204" t="s">
        <v>682</v>
      </c>
      <c r="E17" s="1204"/>
      <c r="F17" s="1204"/>
      <c r="G17" s="1204"/>
      <c r="H17" s="1204"/>
      <c r="I17" s="1204"/>
      <c r="J17" s="1204"/>
      <c r="K17" s="1204"/>
      <c r="L17" s="1189" t="s">
        <v>686</v>
      </c>
      <c r="M17" s="1189" t="s">
        <v>687</v>
      </c>
      <c r="N17" s="1193" t="s">
        <v>683</v>
      </c>
    </row>
    <row r="18" spans="1:15" ht="17.100000000000001" customHeight="1">
      <c r="A18" s="1198"/>
      <c r="B18" s="1190"/>
      <c r="C18" s="1190"/>
      <c r="D18" s="1201" t="s">
        <v>405</v>
      </c>
      <c r="E18" s="1201" t="s">
        <v>406</v>
      </c>
      <c r="F18" s="1201" t="s">
        <v>407</v>
      </c>
      <c r="G18" s="1201" t="s">
        <v>408</v>
      </c>
      <c r="H18" s="1201" t="s">
        <v>409</v>
      </c>
      <c r="I18" s="1201" t="s">
        <v>410</v>
      </c>
      <c r="J18" s="1201" t="s">
        <v>411</v>
      </c>
      <c r="K18" s="1201" t="s">
        <v>412</v>
      </c>
      <c r="L18" s="1190"/>
      <c r="M18" s="1190"/>
      <c r="N18" s="1194"/>
    </row>
    <row r="19" spans="1:15" ht="17.100000000000001" customHeight="1">
      <c r="A19" s="1198"/>
      <c r="B19" s="1190"/>
      <c r="C19" s="1190"/>
      <c r="D19" s="1202"/>
      <c r="E19" s="1202"/>
      <c r="F19" s="1202"/>
      <c r="G19" s="1202"/>
      <c r="H19" s="1202"/>
      <c r="I19" s="1202"/>
      <c r="J19" s="1202"/>
      <c r="K19" s="1202"/>
      <c r="L19" s="1190"/>
      <c r="M19" s="1190"/>
      <c r="N19" s="1194"/>
    </row>
    <row r="20" spans="1:15" ht="17.100000000000001" customHeight="1">
      <c r="A20" s="1198"/>
      <c r="B20" s="1190"/>
      <c r="C20" s="1190"/>
      <c r="D20" s="1202"/>
      <c r="E20" s="1202"/>
      <c r="F20" s="1202"/>
      <c r="G20" s="1202"/>
      <c r="H20" s="1202"/>
      <c r="I20" s="1202"/>
      <c r="J20" s="1202"/>
      <c r="K20" s="1202"/>
      <c r="L20" s="1190"/>
      <c r="M20" s="1190"/>
      <c r="N20" s="1194"/>
    </row>
    <row r="21" spans="1:15" ht="17.100000000000001" customHeight="1">
      <c r="A21" s="1198"/>
      <c r="B21" s="1190"/>
      <c r="C21" s="1190"/>
      <c r="D21" s="1202"/>
      <c r="E21" s="1202"/>
      <c r="F21" s="1202"/>
      <c r="G21" s="1202"/>
      <c r="H21" s="1202"/>
      <c r="I21" s="1202"/>
      <c r="J21" s="1202"/>
      <c r="K21" s="1202"/>
      <c r="L21" s="1190"/>
      <c r="M21" s="1190"/>
      <c r="N21" s="1194"/>
    </row>
    <row r="22" spans="1:15" ht="17.100000000000001" customHeight="1">
      <c r="A22" s="1198"/>
      <c r="B22" s="1190"/>
      <c r="C22" s="1190"/>
      <c r="D22" s="1202"/>
      <c r="E22" s="1202"/>
      <c r="F22" s="1202"/>
      <c r="G22" s="1202"/>
      <c r="H22" s="1202"/>
      <c r="I22" s="1202"/>
      <c r="J22" s="1202"/>
      <c r="K22" s="1202"/>
      <c r="L22" s="1190"/>
      <c r="M22" s="1190"/>
      <c r="N22" s="1194"/>
    </row>
    <row r="23" spans="1:15" ht="27.75" customHeight="1">
      <c r="A23" s="1198"/>
      <c r="B23" s="1191"/>
      <c r="C23" s="1191"/>
      <c r="D23" s="1203"/>
      <c r="E23" s="1203"/>
      <c r="F23" s="1203"/>
      <c r="G23" s="1203"/>
      <c r="H23" s="1203"/>
      <c r="I23" s="1203"/>
      <c r="J23" s="1203"/>
      <c r="K23" s="1203"/>
      <c r="L23" s="1191"/>
      <c r="M23" s="1191"/>
      <c r="N23" s="1195"/>
    </row>
    <row r="24" spans="1:15" ht="20.100000000000001" customHeight="1">
      <c r="A24" s="860" t="s">
        <v>1110</v>
      </c>
      <c r="B24" s="855">
        <f>SUM(C24:N24)</f>
        <v>56560</v>
      </c>
      <c r="C24" s="856">
        <v>1359</v>
      </c>
      <c r="D24" s="856">
        <v>4331</v>
      </c>
      <c r="E24" s="856">
        <v>3991</v>
      </c>
      <c r="F24" s="856">
        <v>10355</v>
      </c>
      <c r="G24" s="856">
        <v>7197</v>
      </c>
      <c r="H24" s="856">
        <v>5004</v>
      </c>
      <c r="I24" s="856">
        <v>6851</v>
      </c>
      <c r="J24" s="856">
        <v>7688</v>
      </c>
      <c r="K24" s="856">
        <v>9292</v>
      </c>
      <c r="L24" s="856">
        <v>341</v>
      </c>
      <c r="M24" s="856">
        <v>151</v>
      </c>
      <c r="N24" s="857" t="s">
        <v>127</v>
      </c>
    </row>
    <row r="25" spans="1:15" ht="20.100000000000001" customHeight="1">
      <c r="A25" s="860" t="s">
        <v>369</v>
      </c>
      <c r="B25" s="855">
        <f t="shared" ref="B25:B28" si="0">SUM(C25:N25)</f>
        <v>58059</v>
      </c>
      <c r="C25" s="856">
        <v>1342</v>
      </c>
      <c r="D25" s="856">
        <v>4170</v>
      </c>
      <c r="E25" s="856">
        <v>3878</v>
      </c>
      <c r="F25" s="856">
        <v>10846</v>
      </c>
      <c r="G25" s="856">
        <v>7716</v>
      </c>
      <c r="H25" s="856">
        <v>5260</v>
      </c>
      <c r="I25" s="856">
        <v>6932</v>
      </c>
      <c r="J25" s="856">
        <v>7817</v>
      </c>
      <c r="K25" s="856">
        <v>9649</v>
      </c>
      <c r="L25" s="856">
        <v>342</v>
      </c>
      <c r="M25" s="856">
        <v>107</v>
      </c>
      <c r="N25" s="857" t="s">
        <v>128</v>
      </c>
    </row>
    <row r="26" spans="1:15" ht="20.100000000000001" customHeight="1">
      <c r="A26" s="860" t="s">
        <v>370</v>
      </c>
      <c r="B26" s="855">
        <f t="shared" si="0"/>
        <v>56289</v>
      </c>
      <c r="C26" s="856">
        <v>1327</v>
      </c>
      <c r="D26" s="856">
        <v>3797</v>
      </c>
      <c r="E26" s="856">
        <v>3485</v>
      </c>
      <c r="F26" s="856">
        <v>10101</v>
      </c>
      <c r="G26" s="856">
        <v>7800</v>
      </c>
      <c r="H26" s="856">
        <v>5353</v>
      </c>
      <c r="I26" s="856">
        <v>6781</v>
      </c>
      <c r="J26" s="856">
        <v>7375</v>
      </c>
      <c r="K26" s="856">
        <v>9660</v>
      </c>
      <c r="L26" s="856">
        <v>380</v>
      </c>
      <c r="M26" s="856">
        <v>230</v>
      </c>
      <c r="N26" s="857" t="s">
        <v>128</v>
      </c>
    </row>
    <row r="27" spans="1:15" ht="20.100000000000001" customHeight="1">
      <c r="A27" s="860" t="s">
        <v>376</v>
      </c>
      <c r="B27" s="855">
        <f t="shared" si="0"/>
        <v>53493</v>
      </c>
      <c r="C27" s="856">
        <v>1219</v>
      </c>
      <c r="D27" s="856">
        <v>3500</v>
      </c>
      <c r="E27" s="856">
        <v>3103</v>
      </c>
      <c r="F27" s="856">
        <v>9079</v>
      </c>
      <c r="G27" s="856">
        <v>7365</v>
      </c>
      <c r="H27" s="856">
        <v>5270</v>
      </c>
      <c r="I27" s="856">
        <v>6706</v>
      </c>
      <c r="J27" s="856">
        <v>7156</v>
      </c>
      <c r="K27" s="856">
        <v>9628</v>
      </c>
      <c r="L27" s="856">
        <v>340</v>
      </c>
      <c r="M27" s="856">
        <v>127</v>
      </c>
      <c r="N27" s="857" t="s">
        <v>128</v>
      </c>
    </row>
    <row r="28" spans="1:15" ht="20.100000000000001" customHeight="1">
      <c r="A28" s="861" t="s">
        <v>1103</v>
      </c>
      <c r="B28" s="862">
        <f t="shared" si="0"/>
        <v>47783</v>
      </c>
      <c r="C28" s="863">
        <v>1109</v>
      </c>
      <c r="D28" s="863">
        <v>2986</v>
      </c>
      <c r="E28" s="863">
        <v>2179</v>
      </c>
      <c r="F28" s="863">
        <v>7010</v>
      </c>
      <c r="G28" s="863">
        <v>6466</v>
      </c>
      <c r="H28" s="863">
        <v>4844</v>
      </c>
      <c r="I28" s="863">
        <v>6530</v>
      </c>
      <c r="J28" s="863">
        <v>6759</v>
      </c>
      <c r="K28" s="863">
        <v>9375</v>
      </c>
      <c r="L28" s="863">
        <v>355</v>
      </c>
      <c r="M28" s="863">
        <v>170</v>
      </c>
      <c r="N28" s="859" t="s">
        <v>128</v>
      </c>
    </row>
    <row r="29" spans="1:15" ht="13.5" customHeight="1">
      <c r="A29" s="864" t="s">
        <v>677</v>
      </c>
      <c r="B29" s="851"/>
      <c r="C29" s="852"/>
      <c r="D29" s="852"/>
      <c r="E29" s="852"/>
      <c r="F29" s="852"/>
      <c r="G29" s="865"/>
      <c r="H29" s="865"/>
      <c r="I29" s="852"/>
    </row>
    <row r="30" spans="1:15" ht="46.5" customHeight="1">
      <c r="A30" s="1192" t="s">
        <v>1202</v>
      </c>
      <c r="B30" s="1192"/>
      <c r="C30" s="1192"/>
      <c r="D30" s="1192"/>
      <c r="E30" s="1192"/>
      <c r="F30" s="1192"/>
      <c r="G30" s="1192"/>
      <c r="H30" s="1192"/>
      <c r="I30" s="1192"/>
      <c r="J30" s="1192"/>
      <c r="K30" s="1192"/>
      <c r="L30" s="1192"/>
      <c r="M30" s="1192"/>
      <c r="N30" s="1192"/>
      <c r="O30" s="866"/>
    </row>
    <row r="31" spans="1:15" ht="14.1" customHeight="1">
      <c r="A31" s="1196" t="s">
        <v>1201</v>
      </c>
      <c r="B31" s="1196"/>
      <c r="C31" s="1196"/>
      <c r="D31" s="1196"/>
      <c r="E31" s="1196"/>
      <c r="F31" s="1196"/>
      <c r="G31" s="1196"/>
      <c r="H31" s="1196"/>
      <c r="I31" s="1196"/>
      <c r="J31" s="1196"/>
      <c r="K31" s="1196"/>
      <c r="L31" s="1196"/>
      <c r="M31" s="1196"/>
      <c r="N31" s="1196"/>
      <c r="O31" s="866"/>
    </row>
  </sheetData>
  <mergeCells count="35">
    <mergeCell ref="A1:N1"/>
    <mergeCell ref="A3:A10"/>
    <mergeCell ref="B3:N3"/>
    <mergeCell ref="M4:M10"/>
    <mergeCell ref="D5:D10"/>
    <mergeCell ref="E5:E10"/>
    <mergeCell ref="F5:F10"/>
    <mergeCell ref="G5:G10"/>
    <mergeCell ref="H5:H10"/>
    <mergeCell ref="I5:I10"/>
    <mergeCell ref="J5:J10"/>
    <mergeCell ref="K5:K10"/>
    <mergeCell ref="D4:K4"/>
    <mergeCell ref="B4:B10"/>
    <mergeCell ref="A31:N31"/>
    <mergeCell ref="A16:A23"/>
    <mergeCell ref="B16:N16"/>
    <mergeCell ref="M17:M23"/>
    <mergeCell ref="D18:D23"/>
    <mergeCell ref="E18:E23"/>
    <mergeCell ref="F18:F23"/>
    <mergeCell ref="G18:G23"/>
    <mergeCell ref="H18:H23"/>
    <mergeCell ref="I18:I23"/>
    <mergeCell ref="J18:J23"/>
    <mergeCell ref="K18:K23"/>
    <mergeCell ref="D17:K17"/>
    <mergeCell ref="N17:N23"/>
    <mergeCell ref="B17:B23"/>
    <mergeCell ref="C17:C23"/>
    <mergeCell ref="L17:L23"/>
    <mergeCell ref="C4:C10"/>
    <mergeCell ref="A30:N30"/>
    <mergeCell ref="L4:L10"/>
    <mergeCell ref="N4:N10"/>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60"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H32"/>
  <sheetViews>
    <sheetView showGridLines="0" zoomScale="120" zoomScaleNormal="120" workbookViewId="0">
      <selection activeCell="A7" sqref="A7:A16"/>
    </sheetView>
  </sheetViews>
  <sheetFormatPr defaultColWidth="9" defaultRowHeight="15.75"/>
  <cols>
    <col min="1" max="1" width="11.875" style="328" customWidth="1"/>
    <col min="2" max="8" width="12.125" style="328" customWidth="1"/>
    <col min="9" max="16384" width="9" style="328"/>
  </cols>
  <sheetData>
    <row r="1" spans="1:8" ht="19.5">
      <c r="A1" s="1211" t="s">
        <v>1034</v>
      </c>
      <c r="B1" s="1211"/>
      <c r="C1" s="1211"/>
      <c r="D1" s="1211"/>
      <c r="E1" s="1211"/>
      <c r="F1" s="1211"/>
      <c r="G1" s="1211"/>
      <c r="H1" s="1211"/>
    </row>
    <row r="2" spans="1:8" ht="15" customHeight="1">
      <c r="A2" s="603"/>
      <c r="B2" s="603"/>
      <c r="C2" s="603"/>
      <c r="D2" s="603"/>
      <c r="E2" s="603"/>
      <c r="F2" s="603"/>
      <c r="G2" s="603"/>
      <c r="H2" s="616" t="s">
        <v>697</v>
      </c>
    </row>
    <row r="3" spans="1:8" s="584" customFormat="1" ht="26.45" customHeight="1">
      <c r="A3" s="583"/>
      <c r="B3" s="1221" t="s">
        <v>690</v>
      </c>
      <c r="C3" s="1221"/>
      <c r="D3" s="1221"/>
      <c r="E3" s="609"/>
      <c r="F3" s="609"/>
      <c r="G3" s="610"/>
      <c r="H3" s="1218" t="s">
        <v>701</v>
      </c>
    </row>
    <row r="4" spans="1:8" s="584" customFormat="1" ht="26.45" customHeight="1">
      <c r="B4" s="605"/>
      <c r="C4" s="1222" t="s">
        <v>696</v>
      </c>
      <c r="D4" s="1222"/>
      <c r="E4" s="611"/>
      <c r="F4" s="606"/>
      <c r="G4" s="612"/>
      <c r="H4" s="1219"/>
    </row>
    <row r="5" spans="1:8" s="584" customFormat="1" ht="26.45" customHeight="1">
      <c r="B5" s="605"/>
      <c r="C5" s="1223"/>
      <c r="D5" s="1223"/>
      <c r="E5" s="1217" t="s">
        <v>688</v>
      </c>
      <c r="F5" s="1217"/>
      <c r="G5" s="613" t="s">
        <v>689</v>
      </c>
      <c r="H5" s="1219"/>
    </row>
    <row r="6" spans="1:8" s="584" customFormat="1" ht="26.25">
      <c r="B6" s="617"/>
      <c r="C6" s="607" t="s">
        <v>691</v>
      </c>
      <c r="D6" s="608" t="s">
        <v>694</v>
      </c>
      <c r="E6" s="607" t="s">
        <v>692</v>
      </c>
      <c r="F6" s="608" t="s">
        <v>693</v>
      </c>
      <c r="G6" s="608" t="s">
        <v>695</v>
      </c>
      <c r="H6" s="1220"/>
    </row>
    <row r="7" spans="1:8" ht="16.5" customHeight="1">
      <c r="A7" s="441" t="s">
        <v>1267</v>
      </c>
      <c r="B7" s="379">
        <v>33346</v>
      </c>
      <c r="C7" s="379">
        <v>13299</v>
      </c>
      <c r="D7" s="380">
        <f t="shared" ref="D7:D16" si="0">C7/B7*100</f>
        <v>39.881844898938404</v>
      </c>
      <c r="E7" s="379">
        <v>10884</v>
      </c>
      <c r="F7" s="380">
        <f t="shared" ref="F7:F16" si="1">E7/C7*100</f>
        <v>81.840739905256029</v>
      </c>
      <c r="G7" s="380">
        <f t="shared" ref="G7:G16" si="2">E7/B7*100</f>
        <v>32.639596953157799</v>
      </c>
      <c r="H7" s="614">
        <v>10217</v>
      </c>
    </row>
    <row r="8" spans="1:8" ht="16.5" customHeight="1">
      <c r="A8" s="441" t="s">
        <v>1268</v>
      </c>
      <c r="B8" s="379">
        <v>30725</v>
      </c>
      <c r="C8" s="379">
        <v>13578</v>
      </c>
      <c r="D8" s="380">
        <f t="shared" si="0"/>
        <v>44.192026037428803</v>
      </c>
      <c r="E8" s="379">
        <v>10583</v>
      </c>
      <c r="F8" s="380">
        <f t="shared" si="1"/>
        <v>77.942259537487118</v>
      </c>
      <c r="G8" s="380">
        <f t="shared" si="2"/>
        <v>34.444263628966638</v>
      </c>
      <c r="H8" s="614">
        <v>11005</v>
      </c>
    </row>
    <row r="9" spans="1:8" ht="16.5" customHeight="1">
      <c r="A9" s="441" t="s">
        <v>1269</v>
      </c>
      <c r="B9" s="379">
        <v>31216</v>
      </c>
      <c r="C9" s="379">
        <v>13564</v>
      </c>
      <c r="D9" s="380">
        <f t="shared" si="0"/>
        <v>43.452075858534087</v>
      </c>
      <c r="E9" s="379">
        <v>10963</v>
      </c>
      <c r="F9" s="380">
        <f t="shared" si="1"/>
        <v>80.824240636980235</v>
      </c>
      <c r="G9" s="380">
        <f t="shared" si="2"/>
        <v>35.119810353664789</v>
      </c>
      <c r="H9" s="614">
        <v>11384</v>
      </c>
    </row>
    <row r="10" spans="1:8" ht="16.5" customHeight="1">
      <c r="A10" s="441" t="s">
        <v>1270</v>
      </c>
      <c r="B10" s="379">
        <v>30697</v>
      </c>
      <c r="C10" s="379">
        <v>13923</v>
      </c>
      <c r="D10" s="380">
        <f t="shared" si="0"/>
        <v>45.356223735218428</v>
      </c>
      <c r="E10" s="379">
        <v>10800</v>
      </c>
      <c r="F10" s="380">
        <f t="shared" si="1"/>
        <v>77.569489334195225</v>
      </c>
      <c r="G10" s="380">
        <f t="shared" si="2"/>
        <v>35.182591132683974</v>
      </c>
      <c r="H10" s="614">
        <v>11054</v>
      </c>
    </row>
    <row r="11" spans="1:8" ht="16.5" customHeight="1">
      <c r="A11" s="441" t="s">
        <v>1271</v>
      </c>
      <c r="B11" s="379">
        <v>29639</v>
      </c>
      <c r="C11" s="379">
        <v>14720</v>
      </c>
      <c r="D11" s="380">
        <f t="shared" si="0"/>
        <v>49.664293667127772</v>
      </c>
      <c r="E11" s="379">
        <v>11861</v>
      </c>
      <c r="F11" s="380">
        <f t="shared" si="1"/>
        <v>80.577445652173921</v>
      </c>
      <c r="G11" s="380">
        <f t="shared" si="2"/>
        <v>40.018219238165933</v>
      </c>
      <c r="H11" s="614">
        <v>11426</v>
      </c>
    </row>
    <row r="12" spans="1:8" ht="16.5" customHeight="1">
      <c r="A12" s="441" t="s">
        <v>1272</v>
      </c>
      <c r="B12" s="379">
        <v>26890</v>
      </c>
      <c r="C12" s="379">
        <v>14062</v>
      </c>
      <c r="D12" s="380">
        <f t="shared" si="0"/>
        <v>52.294533283748599</v>
      </c>
      <c r="E12" s="379">
        <v>11623</v>
      </c>
      <c r="F12" s="380">
        <f t="shared" si="1"/>
        <v>82.655383302517421</v>
      </c>
      <c r="G12" s="380">
        <f t="shared" si="2"/>
        <v>43.224246931944961</v>
      </c>
      <c r="H12" s="614">
        <v>11563</v>
      </c>
    </row>
    <row r="13" spans="1:8" ht="16.5" customHeight="1">
      <c r="A13" s="441" t="s">
        <v>1273</v>
      </c>
      <c r="B13" s="379">
        <v>28446</v>
      </c>
      <c r="C13" s="379">
        <v>14274</v>
      </c>
      <c r="D13" s="380">
        <f t="shared" si="0"/>
        <v>50.179287070238345</v>
      </c>
      <c r="E13" s="379">
        <v>10313</v>
      </c>
      <c r="F13" s="380">
        <f t="shared" si="1"/>
        <v>72.250245201064871</v>
      </c>
      <c r="G13" s="380">
        <f t="shared" si="2"/>
        <v>36.254657948393451</v>
      </c>
      <c r="H13" s="614">
        <v>10052</v>
      </c>
    </row>
    <row r="14" spans="1:8" ht="16.5" customHeight="1">
      <c r="A14" s="441" t="s">
        <v>1274</v>
      </c>
      <c r="B14" s="379">
        <v>32249</v>
      </c>
      <c r="C14" s="379">
        <v>15620</v>
      </c>
      <c r="D14" s="380">
        <f t="shared" si="0"/>
        <v>48.435610406524233</v>
      </c>
      <c r="E14" s="379">
        <v>11533</v>
      </c>
      <c r="F14" s="380">
        <f t="shared" si="1"/>
        <v>73.834827144686301</v>
      </c>
      <c r="G14" s="380">
        <f t="shared" si="2"/>
        <v>35.762349220130858</v>
      </c>
      <c r="H14" s="614">
        <v>11643</v>
      </c>
    </row>
    <row r="15" spans="1:8" ht="16.5" customHeight="1">
      <c r="A15" s="441" t="s">
        <v>1275</v>
      </c>
      <c r="B15" s="379">
        <v>29672</v>
      </c>
      <c r="C15" s="379">
        <v>14467</v>
      </c>
      <c r="D15" s="380">
        <f t="shared" si="0"/>
        <v>48.756403343219198</v>
      </c>
      <c r="E15" s="379">
        <v>11964</v>
      </c>
      <c r="F15" s="380">
        <f t="shared" si="1"/>
        <v>82.69855533282643</v>
      </c>
      <c r="G15" s="380">
        <f t="shared" si="2"/>
        <v>40.320841197088164</v>
      </c>
      <c r="H15" s="614">
        <v>11380</v>
      </c>
    </row>
    <row r="16" spans="1:8" ht="16.5" customHeight="1">
      <c r="A16" s="445" t="s">
        <v>1276</v>
      </c>
      <c r="B16" s="381">
        <v>28495</v>
      </c>
      <c r="C16" s="381">
        <v>14467</v>
      </c>
      <c r="D16" s="382">
        <f t="shared" si="0"/>
        <v>50.770310580803645</v>
      </c>
      <c r="E16" s="381">
        <v>11153</v>
      </c>
      <c r="F16" s="382">
        <f t="shared" si="1"/>
        <v>77.092693716734644</v>
      </c>
      <c r="G16" s="382">
        <f t="shared" si="2"/>
        <v>39.140200035093876</v>
      </c>
      <c r="H16" s="615">
        <v>10931</v>
      </c>
    </row>
    <row r="17" spans="1:8" ht="16.5" customHeight="1">
      <c r="A17" s="316" t="s">
        <v>702</v>
      </c>
      <c r="B17" s="383"/>
      <c r="C17" s="383"/>
      <c r="D17" s="384"/>
      <c r="E17" s="383"/>
      <c r="F17" s="384"/>
      <c r="G17" s="384"/>
    </row>
    <row r="18" spans="1:8" ht="9.75" customHeight="1">
      <c r="A18" s="316"/>
      <c r="B18" s="383"/>
      <c r="C18" s="383"/>
      <c r="D18" s="384"/>
      <c r="E18" s="383"/>
      <c r="F18" s="384"/>
      <c r="G18" s="384"/>
      <c r="H18" s="604"/>
    </row>
    <row r="19" spans="1:8" ht="24.95" customHeight="1">
      <c r="A19" s="1212" t="s">
        <v>700</v>
      </c>
      <c r="B19" s="1212"/>
      <c r="C19" s="1212"/>
      <c r="D19" s="1212"/>
      <c r="E19" s="1212"/>
      <c r="F19" s="1212"/>
      <c r="G19" s="1212"/>
      <c r="H19" s="1212"/>
    </row>
    <row r="20" spans="1:8" ht="19.5" customHeight="1">
      <c r="A20" s="1176"/>
      <c r="B20" s="1176"/>
      <c r="C20" s="1176" t="s">
        <v>413</v>
      </c>
      <c r="D20" s="1176"/>
      <c r="E20" s="1215" t="s">
        <v>414</v>
      </c>
      <c r="F20" s="1216"/>
      <c r="G20" s="1216" t="s">
        <v>415</v>
      </c>
      <c r="H20" s="1216"/>
    </row>
    <row r="21" spans="1:8" ht="19.5" customHeight="1">
      <c r="A21" s="1213"/>
      <c r="B21" s="1213"/>
      <c r="C21" s="1214"/>
      <c r="D21" s="1214"/>
      <c r="E21" s="618" t="s">
        <v>698</v>
      </c>
      <c r="F21" s="618" t="s">
        <v>416</v>
      </c>
      <c r="G21" s="618" t="s">
        <v>699</v>
      </c>
      <c r="H21" s="618" t="s">
        <v>416</v>
      </c>
    </row>
    <row r="22" spans="1:8" ht="18" customHeight="1">
      <c r="A22" s="1206" t="s">
        <v>1109</v>
      </c>
      <c r="B22" s="1206"/>
      <c r="C22" s="1210">
        <f t="shared" ref="C22:C29" si="3">SUM(E22,G22)</f>
        <v>1574</v>
      </c>
      <c r="D22" s="1210"/>
      <c r="E22" s="385">
        <v>509</v>
      </c>
      <c r="F22" s="386">
        <f t="shared" ref="F22:F29" si="4">E22/C22*100</f>
        <v>32.337992376111821</v>
      </c>
      <c r="G22" s="387">
        <v>1065</v>
      </c>
      <c r="H22" s="386">
        <f t="shared" ref="H22:H29" si="5">G22/C22*100</f>
        <v>67.662007623888186</v>
      </c>
    </row>
    <row r="23" spans="1:8" ht="18" customHeight="1">
      <c r="A23" s="1206" t="s">
        <v>16</v>
      </c>
      <c r="B23" s="1206"/>
      <c r="C23" s="1207">
        <f t="shared" si="3"/>
        <v>1614</v>
      </c>
      <c r="D23" s="1207"/>
      <c r="E23" s="385">
        <v>509</v>
      </c>
      <c r="F23" s="386">
        <f t="shared" si="4"/>
        <v>31.536555142503097</v>
      </c>
      <c r="G23" s="387">
        <v>1105</v>
      </c>
      <c r="H23" s="386">
        <f t="shared" si="5"/>
        <v>68.463444857496896</v>
      </c>
    </row>
    <row r="24" spans="1:8" ht="18" customHeight="1">
      <c r="A24" s="1206" t="s">
        <v>17</v>
      </c>
      <c r="B24" s="1206"/>
      <c r="C24" s="1207">
        <f t="shared" si="3"/>
        <v>2025</v>
      </c>
      <c r="D24" s="1207"/>
      <c r="E24" s="385">
        <v>664</v>
      </c>
      <c r="F24" s="386">
        <f t="shared" si="4"/>
        <v>32.79012345679012</v>
      </c>
      <c r="G24" s="387">
        <v>1361</v>
      </c>
      <c r="H24" s="386">
        <f t="shared" si="5"/>
        <v>67.209876543209873</v>
      </c>
    </row>
    <row r="25" spans="1:8" ht="18" customHeight="1">
      <c r="A25" s="1206" t="s">
        <v>18</v>
      </c>
      <c r="B25" s="1206"/>
      <c r="C25" s="1207">
        <f t="shared" si="3"/>
        <v>1926</v>
      </c>
      <c r="D25" s="1207"/>
      <c r="E25" s="385">
        <v>736</v>
      </c>
      <c r="F25" s="386">
        <f t="shared" si="4"/>
        <v>38.213914849428868</v>
      </c>
      <c r="G25" s="387">
        <v>1190</v>
      </c>
      <c r="H25" s="386">
        <f t="shared" si="5"/>
        <v>61.786085150571132</v>
      </c>
    </row>
    <row r="26" spans="1:8" ht="18" customHeight="1">
      <c r="A26" s="1206" t="s">
        <v>19</v>
      </c>
      <c r="B26" s="1206"/>
      <c r="C26" s="1207">
        <f t="shared" si="3"/>
        <v>1901</v>
      </c>
      <c r="D26" s="1207"/>
      <c r="E26" s="385">
        <v>781</v>
      </c>
      <c r="F26" s="386">
        <f t="shared" si="4"/>
        <v>41.083640189374016</v>
      </c>
      <c r="G26" s="387">
        <v>1120</v>
      </c>
      <c r="H26" s="386">
        <f t="shared" si="5"/>
        <v>58.916359810625984</v>
      </c>
    </row>
    <row r="27" spans="1:8" ht="18" customHeight="1">
      <c r="A27" s="1206" t="s">
        <v>0</v>
      </c>
      <c r="B27" s="1206"/>
      <c r="C27" s="1207">
        <f t="shared" si="3"/>
        <v>2312</v>
      </c>
      <c r="D27" s="1207"/>
      <c r="E27" s="385">
        <v>968</v>
      </c>
      <c r="F27" s="386">
        <f t="shared" si="4"/>
        <v>41.868512110726641</v>
      </c>
      <c r="G27" s="387">
        <v>1344</v>
      </c>
      <c r="H27" s="386">
        <f t="shared" si="5"/>
        <v>58.131487889273359</v>
      </c>
    </row>
    <row r="28" spans="1:8" ht="18" customHeight="1">
      <c r="A28" s="1206" t="s">
        <v>1</v>
      </c>
      <c r="B28" s="1206"/>
      <c r="C28" s="1207">
        <f t="shared" si="3"/>
        <v>2213</v>
      </c>
      <c r="D28" s="1207"/>
      <c r="E28" s="385">
        <v>893</v>
      </c>
      <c r="F28" s="386">
        <f t="shared" si="4"/>
        <v>40.352462720289203</v>
      </c>
      <c r="G28" s="387">
        <v>1320</v>
      </c>
      <c r="H28" s="386">
        <f t="shared" si="5"/>
        <v>59.647537279710804</v>
      </c>
    </row>
    <row r="29" spans="1:8" ht="18" customHeight="1">
      <c r="A29" s="1206" t="s">
        <v>2</v>
      </c>
      <c r="B29" s="1206"/>
      <c r="C29" s="1207">
        <f t="shared" si="3"/>
        <v>2115</v>
      </c>
      <c r="D29" s="1207"/>
      <c r="E29" s="385">
        <v>812</v>
      </c>
      <c r="F29" s="386">
        <f t="shared" si="4"/>
        <v>38.392434988179666</v>
      </c>
      <c r="G29" s="387">
        <v>1303</v>
      </c>
      <c r="H29" s="386">
        <f t="shared" si="5"/>
        <v>61.607565011820334</v>
      </c>
    </row>
    <row r="30" spans="1:8" ht="18" customHeight="1">
      <c r="A30" s="1206" t="s">
        <v>3</v>
      </c>
      <c r="B30" s="1206"/>
      <c r="C30" s="1207">
        <f t="shared" ref="C30" si="6">SUM(E30,G30)</f>
        <v>1855</v>
      </c>
      <c r="D30" s="1207"/>
      <c r="E30" s="385">
        <v>845</v>
      </c>
      <c r="F30" s="386">
        <f t="shared" ref="F30" si="7">E30/C30*100</f>
        <v>45.552560646900268</v>
      </c>
      <c r="G30" s="387">
        <v>1010</v>
      </c>
      <c r="H30" s="386">
        <f t="shared" ref="H30" si="8">G30/C30*100</f>
        <v>54.447439353099739</v>
      </c>
    </row>
    <row r="31" spans="1:8" ht="18" customHeight="1">
      <c r="A31" s="1208" t="s">
        <v>1060</v>
      </c>
      <c r="B31" s="1208"/>
      <c r="C31" s="1209">
        <f t="shared" ref="C31" si="9">SUM(E31,G31)</f>
        <v>1075</v>
      </c>
      <c r="D31" s="1209"/>
      <c r="E31" s="388">
        <v>711</v>
      </c>
      <c r="F31" s="389">
        <f t="shared" ref="F31" si="10">E31/C31*100</f>
        <v>66.139534883720927</v>
      </c>
      <c r="G31" s="390">
        <v>364</v>
      </c>
      <c r="H31" s="389">
        <f t="shared" ref="H31" si="11">G31/C31*100</f>
        <v>33.860465116279073</v>
      </c>
    </row>
    <row r="32" spans="1:8" ht="16.5" customHeight="1">
      <c r="A32" s="481" t="s">
        <v>703</v>
      </c>
    </row>
  </sheetData>
  <mergeCells count="30">
    <mergeCell ref="C24:D24"/>
    <mergeCell ref="C23:D23"/>
    <mergeCell ref="C22:D22"/>
    <mergeCell ref="A1:H1"/>
    <mergeCell ref="A19:H19"/>
    <mergeCell ref="A20:B21"/>
    <mergeCell ref="C20:D21"/>
    <mergeCell ref="E20:F20"/>
    <mergeCell ref="G20:H20"/>
    <mergeCell ref="E5:F5"/>
    <mergeCell ref="H3:H6"/>
    <mergeCell ref="B3:D3"/>
    <mergeCell ref="C4:D5"/>
    <mergeCell ref="A22:B22"/>
    <mergeCell ref="A23:B23"/>
    <mergeCell ref="A24:B24"/>
    <mergeCell ref="A25:B25"/>
    <mergeCell ref="C25:D25"/>
    <mergeCell ref="A30:B30"/>
    <mergeCell ref="C30:D30"/>
    <mergeCell ref="A31:B31"/>
    <mergeCell ref="C31:D31"/>
    <mergeCell ref="A26:B26"/>
    <mergeCell ref="C26:D26"/>
    <mergeCell ref="A27:B27"/>
    <mergeCell ref="C27:D27"/>
    <mergeCell ref="A28:B28"/>
    <mergeCell ref="C28:D28"/>
    <mergeCell ref="A29:B29"/>
    <mergeCell ref="C29:D29"/>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50"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K8"/>
  <sheetViews>
    <sheetView showGridLines="0" zoomScale="90" zoomScaleNormal="90" workbookViewId="0">
      <selection activeCell="A23" sqref="A23"/>
    </sheetView>
  </sheetViews>
  <sheetFormatPr defaultColWidth="9" defaultRowHeight="15.75"/>
  <cols>
    <col min="1" max="1" width="15.125" style="349" customWidth="1"/>
    <col min="2" max="11" width="9.5" style="349" bestFit="1" customWidth="1"/>
    <col min="12" max="16384" width="9" style="349"/>
  </cols>
  <sheetData>
    <row r="1" spans="1:11" s="350" customFormat="1" ht="38.25" customHeight="1">
      <c r="A1" s="1169" t="s">
        <v>417</v>
      </c>
      <c r="B1" s="1169"/>
      <c r="C1" s="1169"/>
      <c r="D1" s="1169"/>
      <c r="E1" s="1169"/>
      <c r="F1" s="1169"/>
      <c r="G1" s="1169"/>
      <c r="H1" s="1169"/>
      <c r="I1" s="1169"/>
      <c r="J1" s="1169"/>
      <c r="K1" s="1169"/>
    </row>
    <row r="2" spans="1:11" s="330" customFormat="1" ht="59.1" customHeight="1">
      <c r="A2" s="1176"/>
      <c r="B2" s="1216" t="s">
        <v>1111</v>
      </c>
      <c r="C2" s="1216"/>
      <c r="D2" s="1216" t="s">
        <v>1</v>
      </c>
      <c r="E2" s="1216"/>
      <c r="F2" s="1216" t="s">
        <v>2</v>
      </c>
      <c r="G2" s="1216"/>
      <c r="H2" s="1216" t="s">
        <v>3</v>
      </c>
      <c r="I2" s="1216"/>
      <c r="J2" s="1216" t="s">
        <v>1060</v>
      </c>
      <c r="K2" s="1216"/>
    </row>
    <row r="3" spans="1:11" s="330" customFormat="1" ht="59.1" customHeight="1">
      <c r="A3" s="1213"/>
      <c r="B3" s="329" t="s">
        <v>264</v>
      </c>
      <c r="C3" s="329" t="s">
        <v>5</v>
      </c>
      <c r="D3" s="329" t="s">
        <v>264</v>
      </c>
      <c r="E3" s="329" t="s">
        <v>5</v>
      </c>
      <c r="F3" s="329" t="s">
        <v>264</v>
      </c>
      <c r="G3" s="329" t="s">
        <v>5</v>
      </c>
      <c r="H3" s="329" t="s">
        <v>264</v>
      </c>
      <c r="I3" s="329" t="s">
        <v>5</v>
      </c>
      <c r="J3" s="329" t="s">
        <v>264</v>
      </c>
      <c r="K3" s="329" t="s">
        <v>5</v>
      </c>
    </row>
    <row r="4" spans="1:11" s="328" customFormat="1" ht="59.1" customHeight="1">
      <c r="A4" s="392" t="s">
        <v>32</v>
      </c>
      <c r="B4" s="393">
        <f t="shared" ref="B4:I4" si="0">SUM(B5:B7)</f>
        <v>36292</v>
      </c>
      <c r="C4" s="394">
        <f t="shared" si="0"/>
        <v>100</v>
      </c>
      <c r="D4" s="393">
        <f t="shared" si="0"/>
        <v>35399</v>
      </c>
      <c r="E4" s="394">
        <f t="shared" si="0"/>
        <v>100</v>
      </c>
      <c r="F4" s="393">
        <f t="shared" si="0"/>
        <v>37126</v>
      </c>
      <c r="G4" s="394">
        <f t="shared" si="0"/>
        <v>100</v>
      </c>
      <c r="H4" s="393">
        <f t="shared" si="0"/>
        <v>35446</v>
      </c>
      <c r="I4" s="394">
        <f t="shared" si="0"/>
        <v>100</v>
      </c>
      <c r="J4" s="393">
        <f t="shared" ref="J4:K4" si="1">SUM(J5:J7)</f>
        <v>30808</v>
      </c>
      <c r="K4" s="394">
        <f t="shared" si="1"/>
        <v>100</v>
      </c>
    </row>
    <row r="5" spans="1:11" s="328" customFormat="1" ht="59.1" customHeight="1">
      <c r="A5" s="392" t="s">
        <v>418</v>
      </c>
      <c r="B5" s="393" t="s">
        <v>128</v>
      </c>
      <c r="C5" s="395" t="s">
        <v>128</v>
      </c>
      <c r="D5" s="393">
        <v>1</v>
      </c>
      <c r="E5" s="395">
        <f>D5/D$4*100</f>
        <v>2.8249385575863724E-3</v>
      </c>
      <c r="F5" s="393" t="s">
        <v>128</v>
      </c>
      <c r="G5" s="395" t="s">
        <v>128</v>
      </c>
      <c r="H5" s="393">
        <v>1</v>
      </c>
      <c r="I5" s="395">
        <f>H5/H$4*100</f>
        <v>2.8211928003159734E-3</v>
      </c>
      <c r="J5" s="393" t="s">
        <v>1112</v>
      </c>
      <c r="K5" s="395" t="str">
        <f>IFERROR(J5/J$4*100,"-")</f>
        <v>-</v>
      </c>
    </row>
    <row r="6" spans="1:11" s="328" customFormat="1" ht="59.1" customHeight="1">
      <c r="A6" s="396" t="s">
        <v>419</v>
      </c>
      <c r="B6" s="393">
        <v>24729</v>
      </c>
      <c r="C6" s="395">
        <f>B6/B$4*100</f>
        <v>68.138983798082222</v>
      </c>
      <c r="D6" s="393">
        <v>25346</v>
      </c>
      <c r="E6" s="395">
        <f>D6/D$4*100</f>
        <v>71.600892680584195</v>
      </c>
      <c r="F6" s="393">
        <v>25483</v>
      </c>
      <c r="G6" s="395">
        <f>F6/F$4*100</f>
        <v>68.639228572967738</v>
      </c>
      <c r="H6" s="393">
        <v>24065</v>
      </c>
      <c r="I6" s="395">
        <f>H6/H$4*100</f>
        <v>67.892004739603905</v>
      </c>
      <c r="J6" s="393">
        <v>19877</v>
      </c>
      <c r="K6" s="395">
        <f t="shared" ref="K6:K7" si="2">IFERROR(J6/J$4*100,"-")</f>
        <v>64.518956115294728</v>
      </c>
    </row>
    <row r="7" spans="1:11" s="328" customFormat="1" ht="60.6" customHeight="1">
      <c r="A7" s="397" t="s">
        <v>420</v>
      </c>
      <c r="B7" s="398">
        <v>11563</v>
      </c>
      <c r="C7" s="399">
        <f>B7/B$4*100</f>
        <v>31.861016201917781</v>
      </c>
      <c r="D7" s="398">
        <v>10052</v>
      </c>
      <c r="E7" s="399">
        <f>D7/D$4*100</f>
        <v>28.396282380858217</v>
      </c>
      <c r="F7" s="398">
        <v>11643</v>
      </c>
      <c r="G7" s="399">
        <f>F7/F$4*100</f>
        <v>31.360771427032269</v>
      </c>
      <c r="H7" s="398">
        <v>11380</v>
      </c>
      <c r="I7" s="399">
        <f>H7/H$4*100</f>
        <v>32.105174067595783</v>
      </c>
      <c r="J7" s="398">
        <v>10931</v>
      </c>
      <c r="K7" s="399">
        <f t="shared" si="2"/>
        <v>35.481043884705272</v>
      </c>
    </row>
    <row r="8" spans="1:11" s="316" customFormat="1" ht="14.25">
      <c r="A8" s="572" t="s">
        <v>704</v>
      </c>
    </row>
  </sheetData>
  <mergeCells count="7">
    <mergeCell ref="A1:K1"/>
    <mergeCell ref="A2:A3"/>
    <mergeCell ref="B2:C2"/>
    <mergeCell ref="D2:E2"/>
    <mergeCell ref="F2:G2"/>
    <mergeCell ref="H2:I2"/>
    <mergeCell ref="J2:K2"/>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80" orientation="landscape" r:id="rId1"/>
  <headerFooter differentOddEven="1" scaleWithDoc="0">
    <oddHeader>&amp;L&amp;"Times New Roman,標準"&amp;8 107&amp;"標楷體,標準"年犯罪狀況及其分析</oddHeader>
    <evenHeader>&amp;R&amp;"標楷體,標準"&amp;8第二篇　犯罪之處理</evenHead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Q29"/>
  <sheetViews>
    <sheetView showGridLines="0" zoomScale="85" zoomScaleNormal="85" workbookViewId="0">
      <selection activeCell="V13" sqref="V13"/>
    </sheetView>
  </sheetViews>
  <sheetFormatPr defaultColWidth="8.875" defaultRowHeight="20.25"/>
  <cols>
    <col min="1" max="1" width="9.125" style="413" customWidth="1"/>
    <col min="2" max="2" width="10" style="413" bestFit="1" customWidth="1"/>
    <col min="3" max="3" width="13.125" style="413" customWidth="1"/>
    <col min="4" max="7" width="14.625" style="413" customWidth="1"/>
    <col min="8" max="8" width="11.125" style="413" bestFit="1" customWidth="1"/>
    <col min="9" max="12" width="11.125" style="413" hidden="1" customWidth="1"/>
    <col min="13" max="13" width="9.625" style="413" hidden="1" customWidth="1"/>
    <col min="14" max="17" width="9" style="413" hidden="1" customWidth="1"/>
    <col min="18" max="18" width="8.875" style="413" customWidth="1"/>
    <col min="19" max="253" width="9" style="413"/>
    <col min="254" max="255" width="7.375" style="413" customWidth="1"/>
    <col min="256" max="264" width="13.125" style="413" customWidth="1"/>
    <col min="265" max="509" width="9" style="413"/>
    <col min="510" max="511" width="7.375" style="413" customWidth="1"/>
    <col min="512" max="520" width="13.125" style="413" customWidth="1"/>
    <col min="521" max="765" width="9" style="413"/>
    <col min="766" max="767" width="7.375" style="413" customWidth="1"/>
    <col min="768" max="776" width="13.125" style="413" customWidth="1"/>
    <col min="777" max="1021" width="9" style="413"/>
    <col min="1022" max="1023" width="7.375" style="413" customWidth="1"/>
    <col min="1024" max="1032" width="13.125" style="413" customWidth="1"/>
    <col min="1033" max="1277" width="9" style="413"/>
    <col min="1278" max="1279" width="7.375" style="413" customWidth="1"/>
    <col min="1280" max="1288" width="13.125" style="413" customWidth="1"/>
    <col min="1289" max="1533" width="9" style="413"/>
    <col min="1534" max="1535" width="7.375" style="413" customWidth="1"/>
    <col min="1536" max="1544" width="13.125" style="413" customWidth="1"/>
    <col min="1545" max="1789" width="9" style="413"/>
    <col min="1790" max="1791" width="7.375" style="413" customWidth="1"/>
    <col min="1792" max="1800" width="13.125" style="413" customWidth="1"/>
    <col min="1801" max="2045" width="9" style="413"/>
    <col min="2046" max="2047" width="7.375" style="413" customWidth="1"/>
    <col min="2048" max="2056" width="13.125" style="413" customWidth="1"/>
    <col min="2057" max="2301" width="9" style="413"/>
    <col min="2302" max="2303" width="7.375" style="413" customWidth="1"/>
    <col min="2304" max="2312" width="13.125" style="413" customWidth="1"/>
    <col min="2313" max="2557" width="9" style="413"/>
    <col min="2558" max="2559" width="7.375" style="413" customWidth="1"/>
    <col min="2560" max="2568" width="13.125" style="413" customWidth="1"/>
    <col min="2569" max="2813" width="9" style="413"/>
    <col min="2814" max="2815" width="7.375" style="413" customWidth="1"/>
    <col min="2816" max="2824" width="13.125" style="413" customWidth="1"/>
    <col min="2825" max="3069" width="9" style="413"/>
    <col min="3070" max="3071" width="7.375" style="413" customWidth="1"/>
    <col min="3072" max="3080" width="13.125" style="413" customWidth="1"/>
    <col min="3081" max="3325" width="9" style="413"/>
    <col min="3326" max="3327" width="7.375" style="413" customWidth="1"/>
    <col min="3328" max="3336" width="13.125" style="413" customWidth="1"/>
    <col min="3337" max="3581" width="9" style="413"/>
    <col min="3582" max="3583" width="7.375" style="413" customWidth="1"/>
    <col min="3584" max="3592" width="13.125" style="413" customWidth="1"/>
    <col min="3593" max="3837" width="9" style="413"/>
    <col min="3838" max="3839" width="7.375" style="413" customWidth="1"/>
    <col min="3840" max="3848" width="13.125" style="413" customWidth="1"/>
    <col min="3849" max="4093" width="9" style="413"/>
    <col min="4094" max="4095" width="7.375" style="413" customWidth="1"/>
    <col min="4096" max="4104" width="13.125" style="413" customWidth="1"/>
    <col min="4105" max="4349" width="9" style="413"/>
    <col min="4350" max="4351" width="7.375" style="413" customWidth="1"/>
    <col min="4352" max="4360" width="13.125" style="413" customWidth="1"/>
    <col min="4361" max="4605" width="9" style="413"/>
    <col min="4606" max="4607" width="7.375" style="413" customWidth="1"/>
    <col min="4608" max="4616" width="13.125" style="413" customWidth="1"/>
    <col min="4617" max="4861" width="9" style="413"/>
    <col min="4862" max="4863" width="7.375" style="413" customWidth="1"/>
    <col min="4864" max="4872" width="13.125" style="413" customWidth="1"/>
    <col min="4873" max="5117" width="9" style="413"/>
    <col min="5118" max="5119" width="7.375" style="413" customWidth="1"/>
    <col min="5120" max="5128" width="13.125" style="413" customWidth="1"/>
    <col min="5129" max="5373" width="9" style="413"/>
    <col min="5374" max="5375" width="7.375" style="413" customWidth="1"/>
    <col min="5376" max="5384" width="13.125" style="413" customWidth="1"/>
    <col min="5385" max="5629" width="9" style="413"/>
    <col min="5630" max="5631" width="7.375" style="413" customWidth="1"/>
    <col min="5632" max="5640" width="13.125" style="413" customWidth="1"/>
    <col min="5641" max="5885" width="9" style="413"/>
    <col min="5886" max="5887" width="7.375" style="413" customWidth="1"/>
    <col min="5888" max="5896" width="13.125" style="413" customWidth="1"/>
    <col min="5897" max="6141" width="9" style="413"/>
    <col min="6142" max="6143" width="7.375" style="413" customWidth="1"/>
    <col min="6144" max="6152" width="13.125" style="413" customWidth="1"/>
    <col min="6153" max="6397" width="9" style="413"/>
    <col min="6398" max="6399" width="7.375" style="413" customWidth="1"/>
    <col min="6400" max="6408" width="13.125" style="413" customWidth="1"/>
    <col min="6409" max="6653" width="9" style="413"/>
    <col min="6654" max="6655" width="7.375" style="413" customWidth="1"/>
    <col min="6656" max="6664" width="13.125" style="413" customWidth="1"/>
    <col min="6665" max="6909" width="9" style="413"/>
    <col min="6910" max="6911" width="7.375" style="413" customWidth="1"/>
    <col min="6912" max="6920" width="13.125" style="413" customWidth="1"/>
    <col min="6921" max="7165" width="9" style="413"/>
    <col min="7166" max="7167" width="7.375" style="413" customWidth="1"/>
    <col min="7168" max="7176" width="13.125" style="413" customWidth="1"/>
    <col min="7177" max="7421" width="9" style="413"/>
    <col min="7422" max="7423" width="7.375" style="413" customWidth="1"/>
    <col min="7424" max="7432" width="13.125" style="413" customWidth="1"/>
    <col min="7433" max="7677" width="9" style="413"/>
    <col min="7678" max="7679" width="7.375" style="413" customWidth="1"/>
    <col min="7680" max="7688" width="13.125" style="413" customWidth="1"/>
    <col min="7689" max="7933" width="9" style="413"/>
    <col min="7934" max="7935" width="7.375" style="413" customWidth="1"/>
    <col min="7936" max="7944" width="13.125" style="413" customWidth="1"/>
    <col min="7945" max="8189" width="9" style="413"/>
    <col min="8190" max="8191" width="7.375" style="413" customWidth="1"/>
    <col min="8192" max="8200" width="13.125" style="413" customWidth="1"/>
    <col min="8201" max="8445" width="9" style="413"/>
    <col min="8446" max="8447" width="7.375" style="413" customWidth="1"/>
    <col min="8448" max="8456" width="13.125" style="413" customWidth="1"/>
    <col min="8457" max="8701" width="9" style="413"/>
    <col min="8702" max="8703" width="7.375" style="413" customWidth="1"/>
    <col min="8704" max="8712" width="13.125" style="413" customWidth="1"/>
    <col min="8713" max="8957" width="9" style="413"/>
    <col min="8958" max="8959" width="7.375" style="413" customWidth="1"/>
    <col min="8960" max="8968" width="13.125" style="413" customWidth="1"/>
    <col min="8969" max="9213" width="9" style="413"/>
    <col min="9214" max="9215" width="7.375" style="413" customWidth="1"/>
    <col min="9216" max="9224" width="13.125" style="413" customWidth="1"/>
    <col min="9225" max="9469" width="9" style="413"/>
    <col min="9470" max="9471" width="7.375" style="413" customWidth="1"/>
    <col min="9472" max="9480" width="13.125" style="413" customWidth="1"/>
    <col min="9481" max="9725" width="9" style="413"/>
    <col min="9726" max="9727" width="7.375" style="413" customWidth="1"/>
    <col min="9728" max="9736" width="13.125" style="413" customWidth="1"/>
    <col min="9737" max="9981" width="9" style="413"/>
    <col min="9982" max="9983" width="7.375" style="413" customWidth="1"/>
    <col min="9984" max="9992" width="13.125" style="413" customWidth="1"/>
    <col min="9993" max="10237" width="9" style="413"/>
    <col min="10238" max="10239" width="7.375" style="413" customWidth="1"/>
    <col min="10240" max="10248" width="13.125" style="413" customWidth="1"/>
    <col min="10249" max="10493" width="9" style="413"/>
    <col min="10494" max="10495" width="7.375" style="413" customWidth="1"/>
    <col min="10496" max="10504" width="13.125" style="413" customWidth="1"/>
    <col min="10505" max="10749" width="9" style="413"/>
    <col min="10750" max="10751" width="7.375" style="413" customWidth="1"/>
    <col min="10752" max="10760" width="13.125" style="413" customWidth="1"/>
    <col min="10761" max="11005" width="9" style="413"/>
    <col min="11006" max="11007" width="7.375" style="413" customWidth="1"/>
    <col min="11008" max="11016" width="13.125" style="413" customWidth="1"/>
    <col min="11017" max="11261" width="9" style="413"/>
    <col min="11262" max="11263" width="7.375" style="413" customWidth="1"/>
    <col min="11264" max="11272" width="13.125" style="413" customWidth="1"/>
    <col min="11273" max="11517" width="9" style="413"/>
    <col min="11518" max="11519" width="7.375" style="413" customWidth="1"/>
    <col min="11520" max="11528" width="13.125" style="413" customWidth="1"/>
    <col min="11529" max="11773" width="9" style="413"/>
    <col min="11774" max="11775" width="7.375" style="413" customWidth="1"/>
    <col min="11776" max="11784" width="13.125" style="413" customWidth="1"/>
    <col min="11785" max="12029" width="9" style="413"/>
    <col min="12030" max="12031" width="7.375" style="413" customWidth="1"/>
    <col min="12032" max="12040" width="13.125" style="413" customWidth="1"/>
    <col min="12041" max="12285" width="9" style="413"/>
    <col min="12286" max="12287" width="7.375" style="413" customWidth="1"/>
    <col min="12288" max="12296" width="13.125" style="413" customWidth="1"/>
    <col min="12297" max="12541" width="9" style="413"/>
    <col min="12542" max="12543" width="7.375" style="413" customWidth="1"/>
    <col min="12544" max="12552" width="13.125" style="413" customWidth="1"/>
    <col min="12553" max="12797" width="9" style="413"/>
    <col min="12798" max="12799" width="7.375" style="413" customWidth="1"/>
    <col min="12800" max="12808" width="13.125" style="413" customWidth="1"/>
    <col min="12809" max="13053" width="9" style="413"/>
    <col min="13054" max="13055" width="7.375" style="413" customWidth="1"/>
    <col min="13056" max="13064" width="13.125" style="413" customWidth="1"/>
    <col min="13065" max="13309" width="9" style="413"/>
    <col min="13310" max="13311" width="7.375" style="413" customWidth="1"/>
    <col min="13312" max="13320" width="13.125" style="413" customWidth="1"/>
    <col min="13321" max="13565" width="9" style="413"/>
    <col min="13566" max="13567" width="7.375" style="413" customWidth="1"/>
    <col min="13568" max="13576" width="13.125" style="413" customWidth="1"/>
    <col min="13577" max="13821" width="9" style="413"/>
    <col min="13822" max="13823" width="7.375" style="413" customWidth="1"/>
    <col min="13824" max="13832" width="13.125" style="413" customWidth="1"/>
    <col min="13833" max="14077" width="9" style="413"/>
    <col min="14078" max="14079" width="7.375" style="413" customWidth="1"/>
    <col min="14080" max="14088" width="13.125" style="413" customWidth="1"/>
    <col min="14089" max="14333" width="9" style="413"/>
    <col min="14334" max="14335" width="7.375" style="413" customWidth="1"/>
    <col min="14336" max="14344" width="13.125" style="413" customWidth="1"/>
    <col min="14345" max="14589" width="9" style="413"/>
    <col min="14590" max="14591" width="7.375" style="413" customWidth="1"/>
    <col min="14592" max="14600" width="13.125" style="413" customWidth="1"/>
    <col min="14601" max="14845" width="9" style="413"/>
    <col min="14846" max="14847" width="7.375" style="413" customWidth="1"/>
    <col min="14848" max="14856" width="13.125" style="413" customWidth="1"/>
    <col min="14857" max="15101" width="9" style="413"/>
    <col min="15102" max="15103" width="7.375" style="413" customWidth="1"/>
    <col min="15104" max="15112" width="13.125" style="413" customWidth="1"/>
    <col min="15113" max="15357" width="9" style="413"/>
    <col min="15358" max="15359" width="7.375" style="413" customWidth="1"/>
    <col min="15360" max="15368" width="13.125" style="413" customWidth="1"/>
    <col min="15369" max="15613" width="9" style="413"/>
    <col min="15614" max="15615" width="7.375" style="413" customWidth="1"/>
    <col min="15616" max="15624" width="13.125" style="413" customWidth="1"/>
    <col min="15625" max="15869" width="9" style="413"/>
    <col min="15870" max="15871" width="7.375" style="413" customWidth="1"/>
    <col min="15872" max="15880" width="13.125" style="413" customWidth="1"/>
    <col min="15881" max="16125" width="9" style="413"/>
    <col min="16126" max="16127" width="7.375" style="413" customWidth="1"/>
    <col min="16128" max="16136" width="13.125" style="413" customWidth="1"/>
    <col min="16137" max="16381" width="9" style="413"/>
    <col min="16382" max="16384" width="8.875" style="413" customWidth="1"/>
  </cols>
  <sheetData>
    <row r="1" spans="1:17" s="400" customFormat="1">
      <c r="A1" s="1226" t="s">
        <v>1222</v>
      </c>
      <c r="B1" s="1226"/>
      <c r="C1" s="1226"/>
      <c r="D1" s="1226"/>
      <c r="E1" s="1226"/>
      <c r="F1" s="1226"/>
      <c r="G1" s="1226"/>
    </row>
    <row r="2" spans="1:17" s="402" customFormat="1" ht="15" customHeight="1">
      <c r="A2" s="619"/>
      <c r="B2" s="619"/>
      <c r="C2" s="1227" t="s">
        <v>1223</v>
      </c>
      <c r="D2" s="1227"/>
      <c r="E2" s="1227"/>
      <c r="F2" s="1227"/>
    </row>
    <row r="3" spans="1:17" s="402" customFormat="1" ht="15" customHeight="1">
      <c r="A3" s="401"/>
      <c r="B3" s="401"/>
      <c r="C3" s="585"/>
      <c r="D3" s="585"/>
      <c r="E3" s="585"/>
      <c r="F3" s="585"/>
      <c r="G3" s="623" t="s">
        <v>1224</v>
      </c>
    </row>
    <row r="4" spans="1:17" s="403" customFormat="1" ht="21.75" customHeight="1">
      <c r="A4" s="1228"/>
      <c r="B4" s="1228"/>
      <c r="C4" s="1231" t="s">
        <v>421</v>
      </c>
      <c r="D4" s="1233" t="s">
        <v>1225</v>
      </c>
      <c r="E4" s="1233"/>
      <c r="F4" s="1233"/>
      <c r="G4" s="1233"/>
    </row>
    <row r="5" spans="1:17" s="403" customFormat="1" ht="95.25" customHeight="1">
      <c r="A5" s="1229"/>
      <c r="B5" s="1230"/>
      <c r="C5" s="1232"/>
      <c r="D5" s="404" t="s">
        <v>1226</v>
      </c>
      <c r="E5" s="620" t="s">
        <v>1227</v>
      </c>
      <c r="F5" s="621" t="s">
        <v>1228</v>
      </c>
      <c r="G5" s="621" t="s">
        <v>1229</v>
      </c>
      <c r="J5" s="403" t="s">
        <v>1230</v>
      </c>
      <c r="K5" s="403" t="s">
        <v>1231</v>
      </c>
      <c r="L5" s="403" t="s">
        <v>1232</v>
      </c>
      <c r="M5" s="403" t="s">
        <v>1233</v>
      </c>
      <c r="N5" s="403" t="s">
        <v>1234</v>
      </c>
      <c r="O5" s="403" t="s">
        <v>1235</v>
      </c>
      <c r="P5" s="403" t="s">
        <v>1236</v>
      </c>
      <c r="Q5" s="403" t="s">
        <v>1237</v>
      </c>
    </row>
    <row r="6" spans="1:17" s="402" customFormat="1" ht="18" customHeight="1">
      <c r="A6" s="405" t="s">
        <v>1238</v>
      </c>
      <c r="B6" s="405"/>
      <c r="C6" s="406">
        <v>36292</v>
      </c>
      <c r="D6" s="406" t="str">
        <f>IF(J6=0,"-",CONCATENATE(TEXT(J6,"#,##0")," ","(",TEXT(N6,"#,##0.00"),"%",")"))</f>
        <v>14,931 (41.14%)</v>
      </c>
      <c r="E6" s="406" t="str">
        <f t="shared" ref="E6:G6" si="0">IF(K6=0,"-",CONCATENATE(TEXT(K6,"#,##0")," ","(",TEXT(O6,"#,##0.00"),"%",")"))</f>
        <v>5,472 (15.08%)</v>
      </c>
      <c r="F6" s="406" t="str">
        <f t="shared" si="0"/>
        <v>4,556 (12.55%)</v>
      </c>
      <c r="G6" s="406" t="str">
        <f t="shared" si="0"/>
        <v>4,903 (13.51%)</v>
      </c>
      <c r="I6" s="402" t="s">
        <v>1239</v>
      </c>
      <c r="J6" s="402">
        <v>14931</v>
      </c>
      <c r="K6" s="402">
        <v>5472</v>
      </c>
      <c r="L6" s="402">
        <v>4556</v>
      </c>
      <c r="M6" s="402">
        <v>4903</v>
      </c>
      <c r="N6" s="402">
        <f>ROUND(J6/$C6*100,2)</f>
        <v>41.14</v>
      </c>
      <c r="O6" s="402">
        <f t="shared" ref="O6:Q20" si="1">ROUND(K6/$C6*100,2)</f>
        <v>15.08</v>
      </c>
      <c r="P6" s="402">
        <f t="shared" si="1"/>
        <v>12.55</v>
      </c>
      <c r="Q6" s="402">
        <f t="shared" si="1"/>
        <v>13.51</v>
      </c>
    </row>
    <row r="7" spans="1:17" s="402" customFormat="1" ht="18" customHeight="1">
      <c r="A7" s="407"/>
      <c r="B7" s="407" t="s">
        <v>1240</v>
      </c>
      <c r="C7" s="406">
        <v>24729</v>
      </c>
      <c r="D7" s="406" t="str">
        <f t="shared" ref="D7:D20" si="2">IF(J7=0,"-",CONCATENATE(TEXT(J7,"#,##0")," ","(",TEXT(N7,"#,##0.00"),"%",")"))</f>
        <v>10,955 (44.30%)</v>
      </c>
      <c r="E7" s="406" t="str">
        <f t="shared" ref="E7:E20" si="3">IF(K7=0,"-",CONCATENATE(TEXT(K7,"#,##0")," ","(",TEXT(O7,"#,##0.00"),"%",")"))</f>
        <v>4,369 (17.67%)</v>
      </c>
      <c r="F7" s="406" t="str">
        <f t="shared" ref="F7:F20" si="4">IF(L7=0,"-",CONCATENATE(TEXT(L7,"#,##0")," ","(",TEXT(P7,"#,##0.00"),"%",")"))</f>
        <v>3,193 (12.91%)</v>
      </c>
      <c r="G7" s="406" t="str">
        <f t="shared" ref="G7:G19" si="5">IF(M7=0,"-",CONCATENATE(TEXT(M7,"#,##0")," ","(",TEXT(Q7,"#,##0.00"),"%",")"))</f>
        <v>3,393 (13.72%)</v>
      </c>
      <c r="I7" s="402" t="s">
        <v>1241</v>
      </c>
      <c r="J7" s="402">
        <v>10955</v>
      </c>
      <c r="K7" s="402">
        <v>4369</v>
      </c>
      <c r="L7" s="402">
        <v>3193</v>
      </c>
      <c r="M7" s="402">
        <v>3393</v>
      </c>
      <c r="N7" s="402">
        <f t="shared" ref="N7:N19" si="6">ROUND(J7/$C7*100,2)</f>
        <v>44.3</v>
      </c>
      <c r="O7" s="402">
        <f t="shared" si="1"/>
        <v>17.670000000000002</v>
      </c>
      <c r="P7" s="402">
        <f t="shared" si="1"/>
        <v>12.91</v>
      </c>
      <c r="Q7" s="402">
        <f t="shared" si="1"/>
        <v>13.72</v>
      </c>
    </row>
    <row r="8" spans="1:17" s="402" customFormat="1" ht="18" customHeight="1">
      <c r="A8" s="408"/>
      <c r="B8" s="408" t="s">
        <v>420</v>
      </c>
      <c r="C8" s="422">
        <v>11563</v>
      </c>
      <c r="D8" s="422" t="str">
        <f t="shared" si="2"/>
        <v>3,976 (34.39%)</v>
      </c>
      <c r="E8" s="422" t="str">
        <f t="shared" si="3"/>
        <v>1,103 (9.54%)</v>
      </c>
      <c r="F8" s="422" t="str">
        <f t="shared" si="4"/>
        <v>1,363 (11.79%)</v>
      </c>
      <c r="G8" s="422" t="str">
        <f t="shared" si="5"/>
        <v>1,510 (13.06%)</v>
      </c>
      <c r="I8" s="402" t="s">
        <v>1242</v>
      </c>
      <c r="J8" s="402">
        <v>3976</v>
      </c>
      <c r="K8" s="402">
        <v>1103</v>
      </c>
      <c r="L8" s="402">
        <v>1363</v>
      </c>
      <c r="M8" s="402">
        <v>1510</v>
      </c>
      <c r="N8" s="402">
        <f t="shared" si="6"/>
        <v>34.39</v>
      </c>
      <c r="O8" s="402">
        <f t="shared" si="1"/>
        <v>9.5399999999999991</v>
      </c>
      <c r="P8" s="402">
        <f t="shared" si="1"/>
        <v>11.79</v>
      </c>
      <c r="Q8" s="402">
        <f t="shared" si="1"/>
        <v>13.06</v>
      </c>
    </row>
    <row r="9" spans="1:17" s="402" customFormat="1" ht="18" customHeight="1">
      <c r="A9" s="405" t="s">
        <v>1</v>
      </c>
      <c r="B9" s="405"/>
      <c r="C9" s="406">
        <v>35398</v>
      </c>
      <c r="D9" s="406" t="str">
        <f t="shared" si="2"/>
        <v>14,158 (40.00%)</v>
      </c>
      <c r="E9" s="406" t="str">
        <f t="shared" si="3"/>
        <v>5,389 (15.22%)</v>
      </c>
      <c r="F9" s="406" t="str">
        <f t="shared" si="4"/>
        <v>4,325 (12.22%)</v>
      </c>
      <c r="G9" s="406" t="str">
        <f t="shared" si="5"/>
        <v>4,444 (12.55%)</v>
      </c>
      <c r="I9" s="402" t="s">
        <v>1123</v>
      </c>
      <c r="J9" s="402">
        <v>14158</v>
      </c>
      <c r="K9" s="402">
        <v>5389</v>
      </c>
      <c r="L9" s="402">
        <v>4325</v>
      </c>
      <c r="M9" s="402">
        <v>4444</v>
      </c>
      <c r="N9" s="402">
        <f t="shared" si="6"/>
        <v>40</v>
      </c>
      <c r="O9" s="402">
        <f t="shared" si="1"/>
        <v>15.22</v>
      </c>
      <c r="P9" s="402">
        <f t="shared" si="1"/>
        <v>12.22</v>
      </c>
      <c r="Q9" s="402">
        <f t="shared" si="1"/>
        <v>12.55</v>
      </c>
    </row>
    <row r="10" spans="1:17" s="402" customFormat="1" ht="18" customHeight="1">
      <c r="A10" s="407"/>
      <c r="B10" s="407" t="s">
        <v>1243</v>
      </c>
      <c r="C10" s="406">
        <v>25346</v>
      </c>
      <c r="D10" s="406" t="str">
        <f t="shared" si="2"/>
        <v>10,518 (41.50%)</v>
      </c>
      <c r="E10" s="406" t="str">
        <f t="shared" si="3"/>
        <v>4,298 (16.96%)</v>
      </c>
      <c r="F10" s="406" t="str">
        <f t="shared" si="4"/>
        <v>3,065 (12.09%)</v>
      </c>
      <c r="G10" s="406" t="str">
        <f t="shared" si="5"/>
        <v>3,155 (12.45%)</v>
      </c>
      <c r="I10" s="402" t="s">
        <v>1124</v>
      </c>
      <c r="J10" s="402">
        <v>10518</v>
      </c>
      <c r="K10" s="402">
        <v>4298</v>
      </c>
      <c r="L10" s="402">
        <v>3065</v>
      </c>
      <c r="M10" s="402">
        <v>3155</v>
      </c>
      <c r="N10" s="402">
        <f t="shared" si="6"/>
        <v>41.5</v>
      </c>
      <c r="O10" s="402">
        <f t="shared" si="1"/>
        <v>16.96</v>
      </c>
      <c r="P10" s="402">
        <f t="shared" si="1"/>
        <v>12.09</v>
      </c>
      <c r="Q10" s="402">
        <f t="shared" si="1"/>
        <v>12.45</v>
      </c>
    </row>
    <row r="11" spans="1:17" s="402" customFormat="1" ht="18" customHeight="1">
      <c r="A11" s="408"/>
      <c r="B11" s="408" t="s">
        <v>1244</v>
      </c>
      <c r="C11" s="422">
        <v>10052</v>
      </c>
      <c r="D11" s="422" t="str">
        <f t="shared" si="2"/>
        <v>3,640 (36.21%)</v>
      </c>
      <c r="E11" s="422" t="str">
        <f t="shared" si="3"/>
        <v>1,091 (10.85%)</v>
      </c>
      <c r="F11" s="422" t="str">
        <f t="shared" si="4"/>
        <v>1,260 (12.53%)</v>
      </c>
      <c r="G11" s="422" t="str">
        <f t="shared" si="5"/>
        <v>1,289 (12.82%)</v>
      </c>
      <c r="I11" s="402" t="s">
        <v>1125</v>
      </c>
      <c r="J11" s="402">
        <v>3640</v>
      </c>
      <c r="K11" s="402">
        <v>1091</v>
      </c>
      <c r="L11" s="402">
        <v>1260</v>
      </c>
      <c r="M11" s="402">
        <v>1289</v>
      </c>
      <c r="N11" s="402">
        <f t="shared" si="6"/>
        <v>36.21</v>
      </c>
      <c r="O11" s="402">
        <f t="shared" si="1"/>
        <v>10.85</v>
      </c>
      <c r="P11" s="402">
        <f t="shared" si="1"/>
        <v>12.53</v>
      </c>
      <c r="Q11" s="402">
        <f t="shared" si="1"/>
        <v>12.82</v>
      </c>
    </row>
    <row r="12" spans="1:17" s="402" customFormat="1" ht="18" customHeight="1">
      <c r="A12" s="405" t="s">
        <v>2</v>
      </c>
      <c r="B12" s="405"/>
      <c r="C12" s="409">
        <v>37126</v>
      </c>
      <c r="D12" s="406" t="str">
        <f t="shared" si="2"/>
        <v>11,679 (31.46%)</v>
      </c>
      <c r="E12" s="406" t="str">
        <f t="shared" si="3"/>
        <v>4,748 (12.79%)</v>
      </c>
      <c r="F12" s="406" t="str">
        <f t="shared" si="4"/>
        <v>3,748 (10.10%)</v>
      </c>
      <c r="G12" s="406" t="str">
        <f t="shared" si="5"/>
        <v>3,183 (8.57%)</v>
      </c>
      <c r="I12" s="402" t="s">
        <v>1126</v>
      </c>
      <c r="J12" s="402">
        <v>11679</v>
      </c>
      <c r="K12" s="402">
        <v>4748</v>
      </c>
      <c r="L12" s="402">
        <v>3748</v>
      </c>
      <c r="M12" s="402">
        <v>3183</v>
      </c>
      <c r="N12" s="402">
        <f t="shared" si="6"/>
        <v>31.46</v>
      </c>
      <c r="O12" s="402">
        <f t="shared" si="1"/>
        <v>12.79</v>
      </c>
      <c r="P12" s="402">
        <f t="shared" si="1"/>
        <v>10.1</v>
      </c>
      <c r="Q12" s="402">
        <f t="shared" si="1"/>
        <v>8.57</v>
      </c>
    </row>
    <row r="13" spans="1:17" s="402" customFormat="1" ht="18" customHeight="1">
      <c r="A13" s="407"/>
      <c r="B13" s="407" t="s">
        <v>1245</v>
      </c>
      <c r="C13" s="406">
        <v>25483</v>
      </c>
      <c r="D13" s="406" t="str">
        <f t="shared" si="2"/>
        <v>8,844 (34.71%)</v>
      </c>
      <c r="E13" s="406" t="str">
        <f t="shared" si="3"/>
        <v>3,857 (15.14%)</v>
      </c>
      <c r="F13" s="406" t="str">
        <f t="shared" si="4"/>
        <v>2,722 (10.68%)</v>
      </c>
      <c r="G13" s="406" t="str">
        <f t="shared" si="5"/>
        <v>2,265 (8.89%)</v>
      </c>
      <c r="I13" s="402" t="s">
        <v>1127</v>
      </c>
      <c r="J13" s="402">
        <v>8844</v>
      </c>
      <c r="K13" s="402">
        <v>3857</v>
      </c>
      <c r="L13" s="402">
        <v>2722</v>
      </c>
      <c r="M13" s="402">
        <v>2265</v>
      </c>
      <c r="N13" s="402">
        <f t="shared" si="6"/>
        <v>34.71</v>
      </c>
      <c r="O13" s="402">
        <f t="shared" si="1"/>
        <v>15.14</v>
      </c>
      <c r="P13" s="402">
        <f t="shared" si="1"/>
        <v>10.68</v>
      </c>
      <c r="Q13" s="402">
        <f t="shared" si="1"/>
        <v>8.89</v>
      </c>
    </row>
    <row r="14" spans="1:17" s="402" customFormat="1" ht="18" customHeight="1">
      <c r="A14" s="408"/>
      <c r="B14" s="408" t="s">
        <v>420</v>
      </c>
      <c r="C14" s="422">
        <v>11643</v>
      </c>
      <c r="D14" s="422" t="str">
        <f t="shared" si="2"/>
        <v>2,835 (24.35%)</v>
      </c>
      <c r="E14" s="422" t="str">
        <f t="shared" si="3"/>
        <v>891 (7.65%)</v>
      </c>
      <c r="F14" s="422" t="str">
        <f t="shared" si="4"/>
        <v>1,026 (8.81%)</v>
      </c>
      <c r="G14" s="422" t="str">
        <f t="shared" si="5"/>
        <v>918 (7.88%)</v>
      </c>
      <c r="I14" s="402" t="s">
        <v>1128</v>
      </c>
      <c r="J14" s="402">
        <v>2835</v>
      </c>
      <c r="K14" s="402">
        <v>891</v>
      </c>
      <c r="L14" s="402">
        <v>1026</v>
      </c>
      <c r="M14" s="402">
        <v>918</v>
      </c>
      <c r="N14" s="402">
        <f t="shared" si="6"/>
        <v>24.35</v>
      </c>
      <c r="O14" s="402">
        <f t="shared" si="1"/>
        <v>7.65</v>
      </c>
      <c r="P14" s="402">
        <f t="shared" si="1"/>
        <v>8.81</v>
      </c>
      <c r="Q14" s="402">
        <f t="shared" si="1"/>
        <v>7.88</v>
      </c>
    </row>
    <row r="15" spans="1:17" s="402" customFormat="1" ht="18" customHeight="1">
      <c r="A15" s="405" t="s">
        <v>3</v>
      </c>
      <c r="B15" s="405"/>
      <c r="C15" s="409">
        <v>35445</v>
      </c>
      <c r="D15" s="406" t="str">
        <f t="shared" si="2"/>
        <v>5,797 (16.35%)</v>
      </c>
      <c r="E15" s="406" t="str">
        <f t="shared" si="3"/>
        <v>3,310 (9.34%)</v>
      </c>
      <c r="F15" s="406" t="str">
        <f t="shared" si="4"/>
        <v>1,953 (5.51%)</v>
      </c>
      <c r="G15" s="406" t="str">
        <f t="shared" si="5"/>
        <v>534 (1.51%)</v>
      </c>
      <c r="I15" s="402" t="s">
        <v>1129</v>
      </c>
      <c r="J15" s="402">
        <v>5797</v>
      </c>
      <c r="K15" s="402">
        <v>3310</v>
      </c>
      <c r="L15" s="402">
        <v>1953</v>
      </c>
      <c r="M15" s="402">
        <v>534</v>
      </c>
      <c r="N15" s="402">
        <f t="shared" si="6"/>
        <v>16.350000000000001</v>
      </c>
      <c r="O15" s="402">
        <f t="shared" si="1"/>
        <v>9.34</v>
      </c>
      <c r="P15" s="402">
        <f t="shared" si="1"/>
        <v>5.51</v>
      </c>
      <c r="Q15" s="402">
        <f t="shared" si="1"/>
        <v>1.51</v>
      </c>
    </row>
    <row r="16" spans="1:17" s="402" customFormat="1" ht="18" customHeight="1">
      <c r="A16" s="407"/>
      <c r="B16" s="407" t="s">
        <v>1240</v>
      </c>
      <c r="C16" s="406">
        <v>24065</v>
      </c>
      <c r="D16" s="406" t="str">
        <f t="shared" si="2"/>
        <v>4,654 (19.34%)</v>
      </c>
      <c r="E16" s="406" t="str">
        <f t="shared" si="3"/>
        <v>2,794 (11.61%)</v>
      </c>
      <c r="F16" s="406" t="str">
        <f t="shared" si="4"/>
        <v>1,468 (6.10%)</v>
      </c>
      <c r="G16" s="406" t="str">
        <f t="shared" si="5"/>
        <v>392 (1.63%)</v>
      </c>
      <c r="I16" s="402" t="s">
        <v>1130</v>
      </c>
      <c r="J16" s="402">
        <v>4654</v>
      </c>
      <c r="K16" s="402">
        <v>2794</v>
      </c>
      <c r="L16" s="402">
        <v>1468</v>
      </c>
      <c r="M16" s="402">
        <v>392</v>
      </c>
      <c r="N16" s="402">
        <f t="shared" si="6"/>
        <v>19.34</v>
      </c>
      <c r="O16" s="402">
        <f t="shared" si="1"/>
        <v>11.61</v>
      </c>
      <c r="P16" s="402">
        <f t="shared" si="1"/>
        <v>6.1</v>
      </c>
      <c r="Q16" s="402">
        <f t="shared" si="1"/>
        <v>1.63</v>
      </c>
    </row>
    <row r="17" spans="1:17" s="402" customFormat="1" ht="18" customHeight="1">
      <c r="A17" s="408"/>
      <c r="B17" s="408" t="s">
        <v>420</v>
      </c>
      <c r="C17" s="422">
        <v>11380</v>
      </c>
      <c r="D17" s="422" t="str">
        <f t="shared" si="2"/>
        <v>1,143 (10.04%)</v>
      </c>
      <c r="E17" s="422" t="str">
        <f t="shared" si="3"/>
        <v>516 (4.53%)</v>
      </c>
      <c r="F17" s="422" t="str">
        <f t="shared" si="4"/>
        <v>485 (4.26%)</v>
      </c>
      <c r="G17" s="422" t="str">
        <f t="shared" si="5"/>
        <v>142 (1.25%)</v>
      </c>
      <c r="I17" s="402" t="s">
        <v>1131</v>
      </c>
      <c r="J17" s="402">
        <v>1143</v>
      </c>
      <c r="K17" s="402">
        <v>516</v>
      </c>
      <c r="L17" s="402">
        <v>485</v>
      </c>
      <c r="M17" s="402">
        <v>142</v>
      </c>
      <c r="N17" s="402">
        <f t="shared" si="6"/>
        <v>10.039999999999999</v>
      </c>
      <c r="O17" s="402">
        <f t="shared" si="1"/>
        <v>4.53</v>
      </c>
      <c r="P17" s="402">
        <f t="shared" si="1"/>
        <v>4.26</v>
      </c>
      <c r="Q17" s="402">
        <f t="shared" si="1"/>
        <v>1.25</v>
      </c>
    </row>
    <row r="18" spans="1:17" s="402" customFormat="1" ht="18" customHeight="1">
      <c r="A18" s="405" t="s">
        <v>1060</v>
      </c>
      <c r="B18" s="405"/>
      <c r="C18" s="406">
        <v>30808</v>
      </c>
      <c r="D18" s="406" t="str">
        <f t="shared" si="2"/>
        <v>680 (2.21%)</v>
      </c>
      <c r="E18" s="406" t="str">
        <f t="shared" si="3"/>
        <v>627 (2.04%)</v>
      </c>
      <c r="F18" s="406" t="str">
        <f t="shared" si="4"/>
        <v>53 (0.17%)</v>
      </c>
      <c r="G18" s="406" t="str">
        <f t="shared" si="5"/>
        <v>-</v>
      </c>
      <c r="I18" s="402" t="s">
        <v>1166</v>
      </c>
      <c r="J18" s="402">
        <v>680</v>
      </c>
      <c r="K18" s="402">
        <v>627</v>
      </c>
      <c r="L18" s="402">
        <v>53</v>
      </c>
      <c r="M18" s="402">
        <v>0</v>
      </c>
      <c r="N18" s="402">
        <f t="shared" si="6"/>
        <v>2.21</v>
      </c>
      <c r="O18" s="402">
        <f t="shared" si="1"/>
        <v>2.04</v>
      </c>
      <c r="P18" s="402">
        <f t="shared" si="1"/>
        <v>0.17</v>
      </c>
      <c r="Q18" s="402">
        <f t="shared" si="1"/>
        <v>0</v>
      </c>
    </row>
    <row r="19" spans="1:17" s="402" customFormat="1" ht="18" customHeight="1">
      <c r="A19" s="407"/>
      <c r="B19" s="407" t="s">
        <v>1243</v>
      </c>
      <c r="C19" s="406">
        <v>19877</v>
      </c>
      <c r="D19" s="406" t="str">
        <f t="shared" si="2"/>
        <v>581 (2.92%)</v>
      </c>
      <c r="E19" s="406" t="str">
        <f t="shared" si="3"/>
        <v>540 (2.72%)</v>
      </c>
      <c r="F19" s="406" t="str">
        <f t="shared" si="4"/>
        <v>41 (0.21%)</v>
      </c>
      <c r="G19" s="406" t="str">
        <f t="shared" si="5"/>
        <v>-</v>
      </c>
      <c r="I19" s="402" t="s">
        <v>1167</v>
      </c>
      <c r="J19" s="402">
        <v>581</v>
      </c>
      <c r="K19" s="402">
        <v>540</v>
      </c>
      <c r="L19" s="402">
        <v>41</v>
      </c>
      <c r="M19" s="402">
        <v>0</v>
      </c>
      <c r="N19" s="402">
        <f t="shared" si="6"/>
        <v>2.92</v>
      </c>
      <c r="O19" s="402">
        <f t="shared" si="1"/>
        <v>2.72</v>
      </c>
      <c r="P19" s="402">
        <f t="shared" si="1"/>
        <v>0.21</v>
      </c>
      <c r="Q19" s="402">
        <f t="shared" si="1"/>
        <v>0</v>
      </c>
    </row>
    <row r="20" spans="1:17" s="402" customFormat="1" ht="18" customHeight="1">
      <c r="A20" s="408"/>
      <c r="B20" s="407" t="s">
        <v>1246</v>
      </c>
      <c r="C20" s="406">
        <v>10931</v>
      </c>
      <c r="D20" s="406" t="str">
        <f t="shared" si="2"/>
        <v>99 (0.91%)</v>
      </c>
      <c r="E20" s="406" t="str">
        <f t="shared" si="3"/>
        <v>87 (0.80%)</v>
      </c>
      <c r="F20" s="406" t="str">
        <f t="shared" si="4"/>
        <v>12 (0.11%)</v>
      </c>
      <c r="G20" s="406" t="str">
        <f>IF(M20=0,"-",CONCATENATE(TEXT(M20,"#,##0")," ","(",TEXT(Q20,"#,##0.00"),"%",")"))</f>
        <v>-</v>
      </c>
      <c r="I20" s="402" t="s">
        <v>1168</v>
      </c>
      <c r="J20" s="402">
        <v>99</v>
      </c>
      <c r="K20" s="402">
        <v>87</v>
      </c>
      <c r="L20" s="402">
        <v>12</v>
      </c>
      <c r="M20" s="402">
        <v>0</v>
      </c>
      <c r="N20" s="402">
        <f>ROUND(J20/$C20*100,2)</f>
        <v>0.91</v>
      </c>
      <c r="O20" s="402">
        <f t="shared" si="1"/>
        <v>0.8</v>
      </c>
      <c r="P20" s="402">
        <f t="shared" si="1"/>
        <v>0.11</v>
      </c>
      <c r="Q20" s="402">
        <f t="shared" si="1"/>
        <v>0</v>
      </c>
    </row>
    <row r="21" spans="1:17" s="402" customFormat="1" ht="13.5" customHeight="1">
      <c r="A21" s="1224" t="s">
        <v>1247</v>
      </c>
      <c r="B21" s="1224"/>
      <c r="C21" s="1224"/>
      <c r="D21" s="1224"/>
      <c r="E21" s="1224"/>
      <c r="F21" s="1224"/>
      <c r="G21" s="1224"/>
    </row>
    <row r="22" spans="1:17" s="410" customFormat="1" ht="61.7" customHeight="1">
      <c r="A22" s="1225" t="s">
        <v>1248</v>
      </c>
      <c r="B22" s="1225"/>
      <c r="C22" s="1225"/>
      <c r="D22" s="1225"/>
      <c r="E22" s="1225"/>
      <c r="F22" s="1225"/>
      <c r="G22" s="1225"/>
    </row>
    <row r="23" spans="1:17" s="410" customFormat="1" ht="13.5" customHeight="1">
      <c r="A23" s="411"/>
      <c r="B23" s="622"/>
      <c r="C23" s="622"/>
      <c r="D23" s="622"/>
      <c r="E23" s="622"/>
      <c r="F23" s="622"/>
      <c r="G23" s="622"/>
    </row>
    <row r="24" spans="1:17" s="410" customFormat="1" ht="13.5" customHeight="1">
      <c r="A24" s="411"/>
      <c r="B24" s="622"/>
      <c r="C24" s="622"/>
      <c r="D24" s="622"/>
      <c r="E24" s="622"/>
      <c r="F24" s="622"/>
      <c r="G24" s="622"/>
    </row>
    <row r="25" spans="1:17" s="410" customFormat="1" ht="13.5" customHeight="1">
      <c r="A25" s="411"/>
      <c r="B25" s="622"/>
      <c r="C25" s="622"/>
      <c r="D25" s="622"/>
      <c r="E25" s="622"/>
      <c r="F25" s="622"/>
      <c r="G25" s="622"/>
    </row>
    <row r="26" spans="1:17" s="410" customFormat="1" ht="13.5" customHeight="1">
      <c r="A26" s="412"/>
      <c r="B26" s="622"/>
      <c r="C26" s="622"/>
      <c r="D26" s="622"/>
      <c r="E26" s="622"/>
      <c r="F26" s="622"/>
      <c r="G26" s="622"/>
    </row>
    <row r="28" spans="1:17">
      <c r="D28" s="413" t="s">
        <v>598</v>
      </c>
    </row>
    <row r="29" spans="1:17">
      <c r="D29" s="413" t="s">
        <v>598</v>
      </c>
      <c r="F29" s="413" t="s">
        <v>598</v>
      </c>
    </row>
  </sheetData>
  <mergeCells count="7">
    <mergeCell ref="A21:G21"/>
    <mergeCell ref="A22:G22"/>
    <mergeCell ref="A1:G1"/>
    <mergeCell ref="C2:F2"/>
    <mergeCell ref="A4:B5"/>
    <mergeCell ref="C4:C5"/>
    <mergeCell ref="D4:G4"/>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64"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S17"/>
  <sheetViews>
    <sheetView showGridLines="0" zoomScaleNormal="100" workbookViewId="0">
      <selection activeCell="A6" sqref="A6:A15"/>
    </sheetView>
  </sheetViews>
  <sheetFormatPr defaultColWidth="9" defaultRowHeight="15.75"/>
  <cols>
    <col min="1" max="1" width="9.625" style="414" customWidth="1"/>
    <col min="2" max="2" width="9.875" style="414" customWidth="1"/>
    <col min="3" max="18" width="7.625" style="414" customWidth="1"/>
    <col min="19" max="19" width="7.5" style="414" customWidth="1"/>
    <col min="20" max="21" width="6.625" style="414" customWidth="1"/>
    <col min="22" max="16384" width="9" style="414"/>
  </cols>
  <sheetData>
    <row r="1" spans="1:19" ht="28.5" customHeight="1">
      <c r="A1" s="1240" t="s">
        <v>1035</v>
      </c>
      <c r="B1" s="1240"/>
      <c r="C1" s="1240"/>
      <c r="D1" s="1240"/>
      <c r="E1" s="1240"/>
      <c r="F1" s="1240"/>
      <c r="G1" s="1240"/>
      <c r="H1" s="1240"/>
      <c r="I1" s="1240"/>
      <c r="J1" s="1240"/>
      <c r="K1" s="1240"/>
      <c r="L1" s="1240"/>
      <c r="M1" s="1240"/>
      <c r="N1" s="1240"/>
      <c r="O1" s="1240"/>
      <c r="P1" s="1240"/>
      <c r="Q1" s="1240"/>
      <c r="R1" s="1240"/>
    </row>
    <row r="2" spans="1:19" ht="22.35" customHeight="1">
      <c r="A2" s="1241"/>
      <c r="B2" s="1243" t="s">
        <v>422</v>
      </c>
      <c r="C2" s="415"/>
      <c r="D2" s="1246" t="s">
        <v>423</v>
      </c>
      <c r="E2" s="1247"/>
      <c r="F2" s="1247"/>
      <c r="G2" s="1247"/>
      <c r="H2" s="1247"/>
      <c r="I2" s="1247"/>
      <c r="J2" s="416"/>
      <c r="K2" s="417"/>
      <c r="L2" s="1246" t="s">
        <v>424</v>
      </c>
      <c r="M2" s="1247"/>
      <c r="N2" s="1247"/>
      <c r="O2" s="1247"/>
      <c r="P2" s="1247"/>
      <c r="Q2" s="1247"/>
      <c r="R2" s="417"/>
    </row>
    <row r="3" spans="1:19" ht="29.1" customHeight="1">
      <c r="A3" s="1242"/>
      <c r="B3" s="1244"/>
      <c r="C3" s="1248" t="s">
        <v>165</v>
      </c>
      <c r="D3" s="1249"/>
      <c r="E3" s="1236" t="s">
        <v>705</v>
      </c>
      <c r="F3" s="1237"/>
      <c r="G3" s="1237"/>
      <c r="H3" s="1237"/>
      <c r="I3" s="1251" t="s">
        <v>706</v>
      </c>
      <c r="J3" s="1252"/>
      <c r="K3" s="1248" t="s">
        <v>425</v>
      </c>
      <c r="L3" s="1249"/>
      <c r="M3" s="1236" t="s">
        <v>705</v>
      </c>
      <c r="N3" s="1237"/>
      <c r="O3" s="1237"/>
      <c r="P3" s="1237"/>
      <c r="Q3" s="1236" t="s">
        <v>706</v>
      </c>
      <c r="R3" s="1237"/>
    </row>
    <row r="4" spans="1:19" ht="56.45" customHeight="1">
      <c r="A4" s="1242"/>
      <c r="B4" s="1245"/>
      <c r="C4" s="1250"/>
      <c r="D4" s="1250"/>
      <c r="E4" s="1238" t="s">
        <v>426</v>
      </c>
      <c r="F4" s="1238"/>
      <c r="G4" s="1238" t="s">
        <v>427</v>
      </c>
      <c r="H4" s="1238"/>
      <c r="I4" s="624" t="s">
        <v>707</v>
      </c>
      <c r="J4" s="625" t="s">
        <v>429</v>
      </c>
      <c r="K4" s="1250"/>
      <c r="L4" s="1250"/>
      <c r="M4" s="1238" t="s">
        <v>426</v>
      </c>
      <c r="N4" s="1238"/>
      <c r="O4" s="1238" t="s">
        <v>427</v>
      </c>
      <c r="P4" s="1238"/>
      <c r="Q4" s="626" t="s">
        <v>428</v>
      </c>
      <c r="R4" s="626" t="s">
        <v>429</v>
      </c>
    </row>
    <row r="5" spans="1:19" ht="25.5" customHeight="1">
      <c r="A5" s="1242"/>
      <c r="B5" s="418" t="s">
        <v>430</v>
      </c>
      <c r="C5" s="418" t="s">
        <v>430</v>
      </c>
      <c r="D5" s="418" t="s">
        <v>431</v>
      </c>
      <c r="E5" s="418" t="s">
        <v>430</v>
      </c>
      <c r="F5" s="418" t="s">
        <v>431</v>
      </c>
      <c r="G5" s="418" t="s">
        <v>430</v>
      </c>
      <c r="H5" s="418" t="s">
        <v>432</v>
      </c>
      <c r="I5" s="418" t="s">
        <v>430</v>
      </c>
      <c r="J5" s="418" t="s">
        <v>433</v>
      </c>
      <c r="K5" s="418" t="s">
        <v>430</v>
      </c>
      <c r="L5" s="418" t="s">
        <v>431</v>
      </c>
      <c r="M5" s="418" t="s">
        <v>433</v>
      </c>
      <c r="N5" s="418" t="s">
        <v>431</v>
      </c>
      <c r="O5" s="418" t="s">
        <v>433</v>
      </c>
      <c r="P5" s="418" t="s">
        <v>431</v>
      </c>
      <c r="Q5" s="418" t="s">
        <v>433</v>
      </c>
      <c r="R5" s="418" t="s">
        <v>433</v>
      </c>
      <c r="S5" s="419"/>
    </row>
    <row r="6" spans="1:19" ht="37.5" customHeight="1">
      <c r="A6" s="441" t="s">
        <v>1267</v>
      </c>
      <c r="B6" s="406">
        <f t="shared" ref="B6:B14" si="0">C6+K6</f>
        <v>6969</v>
      </c>
      <c r="C6" s="406">
        <f t="shared" ref="C6:C14" si="1">E6+G6</f>
        <v>6836</v>
      </c>
      <c r="D6" s="420">
        <f t="shared" ref="D6:D14" si="2">SUM(F6,H6)</f>
        <v>100</v>
      </c>
      <c r="E6" s="406">
        <v>5630</v>
      </c>
      <c r="F6" s="420">
        <f>IFERROR(E6/C6*100,"-")</f>
        <v>82.358104154476294</v>
      </c>
      <c r="G6" s="406">
        <v>1206</v>
      </c>
      <c r="H6" s="420">
        <f>IFERROR(G6/C6*100,"-")</f>
        <v>17.641895845523699</v>
      </c>
      <c r="I6" s="406">
        <v>916</v>
      </c>
      <c r="J6" s="406">
        <v>5920</v>
      </c>
      <c r="K6" s="406">
        <f t="shared" ref="K6:K14" si="3">SUM(M6,O6)</f>
        <v>133</v>
      </c>
      <c r="L6" s="420">
        <f t="shared" ref="L6:L14" si="4">SUM(N6,P6)</f>
        <v>99.999999999999986</v>
      </c>
      <c r="M6" s="406">
        <v>98</v>
      </c>
      <c r="N6" s="420">
        <f>IFERROR(M6/K6*100,"-")</f>
        <v>73.68421052631578</v>
      </c>
      <c r="O6" s="406">
        <v>35</v>
      </c>
      <c r="P6" s="420">
        <f>IFERROR(O6/K6*100,"-")</f>
        <v>26.315789473684209</v>
      </c>
      <c r="Q6" s="406" t="s">
        <v>128</v>
      </c>
      <c r="R6" s="406">
        <v>133</v>
      </c>
      <c r="S6" s="421"/>
    </row>
    <row r="7" spans="1:19" ht="37.5" customHeight="1">
      <c r="A7" s="441" t="s">
        <v>1268</v>
      </c>
      <c r="B7" s="406">
        <f t="shared" si="0"/>
        <v>6700</v>
      </c>
      <c r="C7" s="406">
        <f t="shared" si="1"/>
        <v>6598</v>
      </c>
      <c r="D7" s="420">
        <f t="shared" si="2"/>
        <v>100</v>
      </c>
      <c r="E7" s="406">
        <v>5452</v>
      </c>
      <c r="F7" s="420">
        <f t="shared" ref="F7:F15" si="5">IFERROR(E7/C7*100,"-")</f>
        <v>82.631100333434375</v>
      </c>
      <c r="G7" s="406">
        <v>1146</v>
      </c>
      <c r="H7" s="420">
        <f>IFERROR(G7/C7*100,"-")</f>
        <v>17.368899666565625</v>
      </c>
      <c r="I7" s="406">
        <v>813</v>
      </c>
      <c r="J7" s="406">
        <v>5785</v>
      </c>
      <c r="K7" s="406">
        <f t="shared" si="3"/>
        <v>102</v>
      </c>
      <c r="L7" s="420">
        <f t="shared" si="4"/>
        <v>100</v>
      </c>
      <c r="M7" s="406">
        <v>79</v>
      </c>
      <c r="N7" s="420">
        <f t="shared" ref="N7:N15" si="6">IFERROR(M7/K7*100,"-")</f>
        <v>77.450980392156865</v>
      </c>
      <c r="O7" s="406">
        <v>23</v>
      </c>
      <c r="P7" s="420">
        <f>IFERROR(O7/K7*100,"-")</f>
        <v>22.549019607843139</v>
      </c>
      <c r="Q7" s="406">
        <v>1</v>
      </c>
      <c r="R7" s="406">
        <v>101</v>
      </c>
      <c r="S7" s="421"/>
    </row>
    <row r="8" spans="1:19" ht="37.5" customHeight="1">
      <c r="A8" s="441" t="s">
        <v>1269</v>
      </c>
      <c r="B8" s="406">
        <f t="shared" si="0"/>
        <v>5978</v>
      </c>
      <c r="C8" s="406">
        <f t="shared" si="1"/>
        <v>5855</v>
      </c>
      <c r="D8" s="420">
        <f t="shared" si="2"/>
        <v>100</v>
      </c>
      <c r="E8" s="406">
        <v>4950</v>
      </c>
      <c r="F8" s="420">
        <f t="shared" si="5"/>
        <v>84.543125533731853</v>
      </c>
      <c r="G8" s="406">
        <v>905</v>
      </c>
      <c r="H8" s="420">
        <f t="shared" ref="H8:H14" si="7">IFERROR(G8/C8*100,"-")</f>
        <v>15.456874466268147</v>
      </c>
      <c r="I8" s="406">
        <v>602</v>
      </c>
      <c r="J8" s="406">
        <v>5253</v>
      </c>
      <c r="K8" s="406">
        <f t="shared" si="3"/>
        <v>123</v>
      </c>
      <c r="L8" s="420">
        <f t="shared" si="4"/>
        <v>100</v>
      </c>
      <c r="M8" s="406">
        <v>95</v>
      </c>
      <c r="N8" s="420">
        <f t="shared" si="6"/>
        <v>77.235772357723576</v>
      </c>
      <c r="O8" s="406">
        <v>28</v>
      </c>
      <c r="P8" s="420">
        <f t="shared" ref="P8:P11" si="8">IFERROR(O8/K8*100,"-")</f>
        <v>22.76422764227642</v>
      </c>
      <c r="Q8" s="406" t="s">
        <v>128</v>
      </c>
      <c r="R8" s="406">
        <v>123</v>
      </c>
      <c r="S8" s="421"/>
    </row>
    <row r="9" spans="1:19" ht="37.5" customHeight="1">
      <c r="A9" s="441" t="s">
        <v>1270</v>
      </c>
      <c r="B9" s="406">
        <f t="shared" si="0"/>
        <v>6715</v>
      </c>
      <c r="C9" s="406">
        <f t="shared" si="1"/>
        <v>6642</v>
      </c>
      <c r="D9" s="420">
        <f t="shared" si="2"/>
        <v>100</v>
      </c>
      <c r="E9" s="406">
        <v>5673</v>
      </c>
      <c r="F9" s="420">
        <f t="shared" si="5"/>
        <v>85.411020776874437</v>
      </c>
      <c r="G9" s="406">
        <v>969</v>
      </c>
      <c r="H9" s="420">
        <f t="shared" si="7"/>
        <v>14.588979223125564</v>
      </c>
      <c r="I9" s="406">
        <v>649</v>
      </c>
      <c r="J9" s="406">
        <v>5993</v>
      </c>
      <c r="K9" s="406">
        <f t="shared" si="3"/>
        <v>73</v>
      </c>
      <c r="L9" s="420">
        <f t="shared" si="4"/>
        <v>100</v>
      </c>
      <c r="M9" s="406">
        <v>63</v>
      </c>
      <c r="N9" s="420">
        <f t="shared" si="6"/>
        <v>86.301369863013704</v>
      </c>
      <c r="O9" s="406">
        <v>10</v>
      </c>
      <c r="P9" s="420">
        <f t="shared" si="8"/>
        <v>13.698630136986301</v>
      </c>
      <c r="Q9" s="406" t="s">
        <v>128</v>
      </c>
      <c r="R9" s="406">
        <v>73</v>
      </c>
      <c r="S9" s="421"/>
    </row>
    <row r="10" spans="1:19" ht="37.5" customHeight="1">
      <c r="A10" s="441" t="s">
        <v>1271</v>
      </c>
      <c r="B10" s="406">
        <f t="shared" si="0"/>
        <v>7714</v>
      </c>
      <c r="C10" s="406">
        <f t="shared" si="1"/>
        <v>7650</v>
      </c>
      <c r="D10" s="420">
        <f t="shared" si="2"/>
        <v>100</v>
      </c>
      <c r="E10" s="406">
        <v>6597</v>
      </c>
      <c r="F10" s="420">
        <f t="shared" si="5"/>
        <v>86.235294117647058</v>
      </c>
      <c r="G10" s="406">
        <v>1053</v>
      </c>
      <c r="H10" s="420">
        <f t="shared" si="7"/>
        <v>13.76470588235294</v>
      </c>
      <c r="I10" s="406">
        <v>699</v>
      </c>
      <c r="J10" s="406">
        <v>6951</v>
      </c>
      <c r="K10" s="406">
        <f t="shared" si="3"/>
        <v>64</v>
      </c>
      <c r="L10" s="420">
        <f t="shared" si="4"/>
        <v>100</v>
      </c>
      <c r="M10" s="406">
        <v>57</v>
      </c>
      <c r="N10" s="420">
        <f t="shared" si="6"/>
        <v>89.0625</v>
      </c>
      <c r="O10" s="406">
        <v>7</v>
      </c>
      <c r="P10" s="420">
        <f t="shared" si="8"/>
        <v>10.9375</v>
      </c>
      <c r="Q10" s="406">
        <v>1</v>
      </c>
      <c r="R10" s="406">
        <v>63</v>
      </c>
      <c r="S10" s="421"/>
    </row>
    <row r="11" spans="1:19" ht="37.5" customHeight="1">
      <c r="A11" s="441" t="s">
        <v>1272</v>
      </c>
      <c r="B11" s="406">
        <f t="shared" si="0"/>
        <v>6720</v>
      </c>
      <c r="C11" s="406">
        <f t="shared" si="1"/>
        <v>6674</v>
      </c>
      <c r="D11" s="420">
        <f t="shared" si="2"/>
        <v>100</v>
      </c>
      <c r="E11" s="406">
        <v>5672</v>
      </c>
      <c r="F11" s="420">
        <f t="shared" si="5"/>
        <v>84.986514833682946</v>
      </c>
      <c r="G11" s="406">
        <v>1002</v>
      </c>
      <c r="H11" s="420">
        <f t="shared" si="7"/>
        <v>15.01348516631705</v>
      </c>
      <c r="I11" s="406">
        <v>617</v>
      </c>
      <c r="J11" s="406">
        <v>6057</v>
      </c>
      <c r="K11" s="406">
        <f t="shared" si="3"/>
        <v>46</v>
      </c>
      <c r="L11" s="420">
        <f t="shared" si="4"/>
        <v>100</v>
      </c>
      <c r="M11" s="406">
        <v>41</v>
      </c>
      <c r="N11" s="420">
        <f t="shared" si="6"/>
        <v>89.130434782608688</v>
      </c>
      <c r="O11" s="406">
        <v>5</v>
      </c>
      <c r="P11" s="420">
        <f t="shared" si="8"/>
        <v>10.869565217391305</v>
      </c>
      <c r="Q11" s="406" t="s">
        <v>128</v>
      </c>
      <c r="R11" s="406">
        <v>46</v>
      </c>
      <c r="S11" s="421"/>
    </row>
    <row r="12" spans="1:19" ht="37.5" customHeight="1">
      <c r="A12" s="441" t="s">
        <v>1273</v>
      </c>
      <c r="B12" s="406">
        <f t="shared" si="0"/>
        <v>5011</v>
      </c>
      <c r="C12" s="406">
        <f t="shared" si="1"/>
        <v>5001</v>
      </c>
      <c r="D12" s="420">
        <f t="shared" si="2"/>
        <v>100</v>
      </c>
      <c r="E12" s="406">
        <v>4250</v>
      </c>
      <c r="F12" s="420">
        <f t="shared" si="5"/>
        <v>84.98300339932014</v>
      </c>
      <c r="G12" s="406">
        <v>751</v>
      </c>
      <c r="H12" s="420">
        <f t="shared" si="7"/>
        <v>15.016996600679864</v>
      </c>
      <c r="I12" s="406">
        <v>433</v>
      </c>
      <c r="J12" s="406">
        <v>4568</v>
      </c>
      <c r="K12" s="406">
        <f t="shared" si="3"/>
        <v>10</v>
      </c>
      <c r="L12" s="420">
        <f t="shared" si="4"/>
        <v>100</v>
      </c>
      <c r="M12" s="406">
        <v>10</v>
      </c>
      <c r="N12" s="420">
        <f t="shared" si="6"/>
        <v>100</v>
      </c>
      <c r="O12" s="406" t="s">
        <v>128</v>
      </c>
      <c r="P12" s="420" t="str">
        <f t="shared" ref="P12:P15" si="9">IFERROR(O12/M12*100,"-")</f>
        <v>-</v>
      </c>
      <c r="Q12" s="406" t="s">
        <v>128</v>
      </c>
      <c r="R12" s="406">
        <v>10</v>
      </c>
      <c r="S12" s="421"/>
    </row>
    <row r="13" spans="1:19" ht="37.5" customHeight="1">
      <c r="A13" s="441" t="s">
        <v>1274</v>
      </c>
      <c r="B13" s="406">
        <f t="shared" si="0"/>
        <v>3786</v>
      </c>
      <c r="C13" s="406">
        <f t="shared" si="1"/>
        <v>3784</v>
      </c>
      <c r="D13" s="420">
        <f t="shared" si="2"/>
        <v>99.999999999999986</v>
      </c>
      <c r="E13" s="406">
        <v>3248</v>
      </c>
      <c r="F13" s="420">
        <f t="shared" si="5"/>
        <v>85.835095137420709</v>
      </c>
      <c r="G13" s="406">
        <v>536</v>
      </c>
      <c r="H13" s="420">
        <f t="shared" si="7"/>
        <v>14.164904862579281</v>
      </c>
      <c r="I13" s="406">
        <v>362</v>
      </c>
      <c r="J13" s="406">
        <v>3422</v>
      </c>
      <c r="K13" s="406">
        <f t="shared" si="3"/>
        <v>2</v>
      </c>
      <c r="L13" s="420">
        <f t="shared" si="4"/>
        <v>100</v>
      </c>
      <c r="M13" s="406">
        <v>2</v>
      </c>
      <c r="N13" s="420">
        <f t="shared" si="6"/>
        <v>100</v>
      </c>
      <c r="O13" s="406" t="s">
        <v>128</v>
      </c>
      <c r="P13" s="420" t="str">
        <f t="shared" si="9"/>
        <v>-</v>
      </c>
      <c r="Q13" s="406">
        <v>1</v>
      </c>
      <c r="R13" s="406">
        <v>1</v>
      </c>
      <c r="S13" s="421"/>
    </row>
    <row r="14" spans="1:19" ht="37.5" customHeight="1">
      <c r="A14" s="441" t="s">
        <v>1275</v>
      </c>
      <c r="B14" s="406">
        <f t="shared" si="0"/>
        <v>3681</v>
      </c>
      <c r="C14" s="406">
        <f t="shared" si="1"/>
        <v>3674</v>
      </c>
      <c r="D14" s="420">
        <f t="shared" si="2"/>
        <v>100</v>
      </c>
      <c r="E14" s="406">
        <v>3192</v>
      </c>
      <c r="F14" s="420">
        <f t="shared" si="5"/>
        <v>86.880783886771908</v>
      </c>
      <c r="G14" s="406">
        <v>482</v>
      </c>
      <c r="H14" s="420">
        <f t="shared" si="7"/>
        <v>13.119216113228088</v>
      </c>
      <c r="I14" s="406">
        <v>473</v>
      </c>
      <c r="J14" s="406">
        <v>3201</v>
      </c>
      <c r="K14" s="406">
        <f t="shared" si="3"/>
        <v>7</v>
      </c>
      <c r="L14" s="420">
        <f t="shared" si="4"/>
        <v>100</v>
      </c>
      <c r="M14" s="406">
        <v>6</v>
      </c>
      <c r="N14" s="420">
        <f t="shared" si="6"/>
        <v>85.714285714285708</v>
      </c>
      <c r="O14" s="406">
        <v>1</v>
      </c>
      <c r="P14" s="420">
        <f>IFERROR(O14/K14*100,"-")</f>
        <v>14.285714285714285</v>
      </c>
      <c r="Q14" s="406" t="s">
        <v>128</v>
      </c>
      <c r="R14" s="406">
        <v>7</v>
      </c>
      <c r="S14" s="421"/>
    </row>
    <row r="15" spans="1:19" ht="37.5" customHeight="1">
      <c r="A15" s="445" t="s">
        <v>1276</v>
      </c>
      <c r="B15" s="422">
        <f t="shared" ref="B15" si="10">C15+K15</f>
        <v>12562</v>
      </c>
      <c r="C15" s="422">
        <f t="shared" ref="C15" si="11">E15+G15</f>
        <v>12559</v>
      </c>
      <c r="D15" s="423">
        <f t="shared" ref="D15" si="12">SUM(F15,H15)</f>
        <v>100</v>
      </c>
      <c r="E15" s="422">
        <v>11001</v>
      </c>
      <c r="F15" s="423">
        <f t="shared" si="5"/>
        <v>87.594553706505295</v>
      </c>
      <c r="G15" s="422">
        <v>1558</v>
      </c>
      <c r="H15" s="423">
        <f>IFERROR(G15/C15*100,"-")</f>
        <v>12.405446293494705</v>
      </c>
      <c r="I15" s="422">
        <v>2573</v>
      </c>
      <c r="J15" s="422">
        <v>9986</v>
      </c>
      <c r="K15" s="422">
        <f t="shared" ref="K15:L15" si="13">SUM(M15,O15)</f>
        <v>3</v>
      </c>
      <c r="L15" s="423">
        <f t="shared" si="13"/>
        <v>100</v>
      </c>
      <c r="M15" s="422">
        <v>3</v>
      </c>
      <c r="N15" s="423">
        <f t="shared" si="6"/>
        <v>100</v>
      </c>
      <c r="O15" s="422" t="s">
        <v>1113</v>
      </c>
      <c r="P15" s="423" t="str">
        <f t="shared" si="9"/>
        <v>-</v>
      </c>
      <c r="Q15" s="422" t="s">
        <v>152</v>
      </c>
      <c r="R15" s="422">
        <v>3</v>
      </c>
      <c r="S15" s="421"/>
    </row>
    <row r="16" spans="1:19">
      <c r="A16" s="1239" t="s">
        <v>708</v>
      </c>
      <c r="B16" s="1234"/>
      <c r="C16" s="1234"/>
      <c r="D16" s="1234"/>
      <c r="E16" s="1234"/>
      <c r="F16" s="424"/>
      <c r="O16" s="425"/>
    </row>
    <row r="17" spans="1:8" ht="17.45" customHeight="1">
      <c r="A17" s="1234"/>
      <c r="B17" s="1234"/>
      <c r="C17" s="1234"/>
      <c r="D17" s="1234"/>
      <c r="E17" s="1234"/>
      <c r="F17" s="1235"/>
      <c r="G17" s="1235"/>
      <c r="H17" s="1235"/>
    </row>
  </sheetData>
  <mergeCells count="17">
    <mergeCell ref="A1:R1"/>
    <mergeCell ref="A2:A5"/>
    <mergeCell ref="B2:B4"/>
    <mergeCell ref="D2:I2"/>
    <mergeCell ref="L2:Q2"/>
    <mergeCell ref="C3:D4"/>
    <mergeCell ref="E3:H3"/>
    <mergeCell ref="I3:J3"/>
    <mergeCell ref="K3:L4"/>
    <mergeCell ref="M3:P3"/>
    <mergeCell ref="A17:H17"/>
    <mergeCell ref="Q3:R3"/>
    <mergeCell ref="E4:F4"/>
    <mergeCell ref="G4:H4"/>
    <mergeCell ref="M4:N4"/>
    <mergeCell ref="O4:P4"/>
    <mergeCell ref="A16:E16"/>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59"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P15"/>
  <sheetViews>
    <sheetView showGridLines="0" zoomScale="85" zoomScaleNormal="85" workbookViewId="0">
      <selection activeCell="A5" sqref="A5:A14"/>
    </sheetView>
  </sheetViews>
  <sheetFormatPr defaultColWidth="9" defaultRowHeight="15.75"/>
  <cols>
    <col min="1" max="2" width="16.125" style="514" customWidth="1"/>
    <col min="3" max="6" width="17.125" style="514" customWidth="1"/>
    <col min="7" max="7" width="9" style="514"/>
    <col min="8" max="8" width="0" style="738" hidden="1" customWidth="1"/>
    <col min="9" max="16" width="9" style="514" hidden="1" customWidth="1"/>
    <col min="17" max="16384" width="9" style="514"/>
  </cols>
  <sheetData>
    <row r="1" spans="1:16" s="515" customFormat="1" ht="29.25" customHeight="1">
      <c r="A1" s="1240" t="s">
        <v>599</v>
      </c>
      <c r="B1" s="1240"/>
      <c r="C1" s="1240"/>
      <c r="D1" s="1240"/>
      <c r="E1" s="1240"/>
      <c r="F1" s="1240"/>
      <c r="H1" s="739"/>
    </row>
    <row r="2" spans="1:16" ht="16.350000000000001" customHeight="1">
      <c r="A2" s="1241"/>
      <c r="B2" s="1243" t="s">
        <v>600</v>
      </c>
      <c r="C2" s="1254" t="s">
        <v>601</v>
      </c>
      <c r="D2" s="1254"/>
      <c r="E2" s="1256" t="s">
        <v>709</v>
      </c>
      <c r="F2" s="1254"/>
    </row>
    <row r="3" spans="1:16" ht="27.95" customHeight="1">
      <c r="A3" s="1242"/>
      <c r="B3" s="1244"/>
      <c r="C3" s="1255"/>
      <c r="D3" s="1255"/>
      <c r="E3" s="1255"/>
      <c r="F3" s="1255"/>
    </row>
    <row r="4" spans="1:16" ht="49.5" customHeight="1">
      <c r="A4" s="1242"/>
      <c r="B4" s="1245"/>
      <c r="C4" s="513" t="s">
        <v>602</v>
      </c>
      <c r="D4" s="513" t="s">
        <v>603</v>
      </c>
      <c r="E4" s="427" t="s">
        <v>604</v>
      </c>
      <c r="F4" s="427" t="s">
        <v>605</v>
      </c>
      <c r="I4" s="756" t="s">
        <v>1114</v>
      </c>
      <c r="J4" s="756" t="s">
        <v>1115</v>
      </c>
      <c r="K4" s="756" t="s">
        <v>1116</v>
      </c>
      <c r="L4" s="756" t="s">
        <v>1117</v>
      </c>
      <c r="M4" s="756" t="s">
        <v>1118</v>
      </c>
      <c r="N4" s="756" t="s">
        <v>1119</v>
      </c>
      <c r="O4" s="756" t="s">
        <v>1120</v>
      </c>
      <c r="P4" s="756" t="s">
        <v>1121</v>
      </c>
    </row>
    <row r="5" spans="1:16" ht="29.1" customHeight="1">
      <c r="A5" s="441" t="s">
        <v>1267</v>
      </c>
      <c r="B5" s="428">
        <f>IF(SUM(I5:J5)&lt;&gt;SUM(K5:L5),"error",SUM(I5:J5))</f>
        <v>801</v>
      </c>
      <c r="C5" s="429" t="str">
        <f>CONCATENATE(TEXT(I5,"#,##0")," ","(",TEXT(M5,"#,##0.00"),"%",")")</f>
        <v>680 (84.89%)</v>
      </c>
      <c r="D5" s="429" t="str">
        <f t="shared" ref="D5:F5" si="0">CONCATENATE(TEXT(J5,"#,##0")," ","(",TEXT(N5,"#,##0.00"),"%",")")</f>
        <v>121 (15.11%)</v>
      </c>
      <c r="E5" s="429" t="str">
        <f>CONCATENATE(TEXT(K5,"#,##0")," ","(",TEXT(O5,"#,##0.00"),"%",")")</f>
        <v>429 (53.56%)</v>
      </c>
      <c r="F5" s="429" t="str">
        <f t="shared" si="0"/>
        <v>372 (46.44%)</v>
      </c>
      <c r="H5" s="738">
        <v>101</v>
      </c>
      <c r="I5" s="514">
        <v>680</v>
      </c>
      <c r="J5" s="514">
        <v>121</v>
      </c>
      <c r="K5" s="514">
        <v>429</v>
      </c>
      <c r="L5" s="514">
        <v>372</v>
      </c>
      <c r="M5" s="514">
        <f>ROUND(I5/$B5*100,2)</f>
        <v>84.89</v>
      </c>
      <c r="N5" s="514">
        <f t="shared" ref="N5:P14" si="1">ROUND(J5/$B5*100,2)</f>
        <v>15.11</v>
      </c>
      <c r="O5" s="514">
        <f t="shared" si="1"/>
        <v>53.56</v>
      </c>
      <c r="P5" s="514">
        <f t="shared" si="1"/>
        <v>46.44</v>
      </c>
    </row>
    <row r="6" spans="1:16" ht="29.1" customHeight="1">
      <c r="A6" s="441" t="s">
        <v>1268</v>
      </c>
      <c r="B6" s="428">
        <f t="shared" ref="B6:B14" si="2">IF(SUM(I6:J6)&lt;&gt;SUM(K6:L6),"error",SUM(I6:J6))</f>
        <v>674</v>
      </c>
      <c r="C6" s="429" t="str">
        <f t="shared" ref="C6:C14" si="3">CONCATENATE(TEXT(I6,"#,##0")," ","(",TEXT(M6,"#,##0.00"),"%",")")</f>
        <v>601 (89.17%)</v>
      </c>
      <c r="D6" s="429" t="str">
        <f t="shared" ref="D6:D14" si="4">CONCATENATE(TEXT(J6,"#,##0")," ","(",TEXT(N6,"#,##0.00"),"%",")")</f>
        <v>73 (10.83%)</v>
      </c>
      <c r="E6" s="429" t="str">
        <f t="shared" ref="E6:E14" si="5">CONCATENATE(TEXT(K6,"#,##0")," ","(",TEXT(O6,"#,##0.00"),"%",")")</f>
        <v>366 (54.30%)</v>
      </c>
      <c r="F6" s="429" t="str">
        <f t="shared" ref="F6:F14" si="6">CONCATENATE(TEXT(L6,"#,##0")," ","(",TEXT(P6,"#,##0.00"),"%",")")</f>
        <v>308 (45.70%)</v>
      </c>
      <c r="H6" s="738">
        <v>102</v>
      </c>
      <c r="I6" s="514">
        <v>601</v>
      </c>
      <c r="J6" s="514">
        <v>73</v>
      </c>
      <c r="K6" s="514">
        <v>366</v>
      </c>
      <c r="L6" s="514">
        <v>308</v>
      </c>
      <c r="M6" s="514">
        <f t="shared" ref="M6:M14" si="7">ROUND(I6/$B6*100,2)</f>
        <v>89.17</v>
      </c>
      <c r="N6" s="514">
        <f t="shared" si="1"/>
        <v>10.83</v>
      </c>
      <c r="O6" s="514">
        <f t="shared" si="1"/>
        <v>54.3</v>
      </c>
      <c r="P6" s="514">
        <f t="shared" si="1"/>
        <v>45.7</v>
      </c>
    </row>
    <row r="7" spans="1:16" ht="29.1" customHeight="1">
      <c r="A7" s="441" t="s">
        <v>1269</v>
      </c>
      <c r="B7" s="428">
        <f t="shared" si="2"/>
        <v>622</v>
      </c>
      <c r="C7" s="429" t="str">
        <f t="shared" si="3"/>
        <v>552 (88.75%)</v>
      </c>
      <c r="D7" s="429" t="str">
        <f t="shared" si="4"/>
        <v>70 (11.25%)</v>
      </c>
      <c r="E7" s="429" t="str">
        <f t="shared" si="5"/>
        <v>278 (44.69%)</v>
      </c>
      <c r="F7" s="429" t="str">
        <f t="shared" si="6"/>
        <v>344 (55.31%)</v>
      </c>
      <c r="H7" s="738">
        <v>103</v>
      </c>
      <c r="I7" s="514">
        <v>552</v>
      </c>
      <c r="J7" s="514">
        <v>70</v>
      </c>
      <c r="K7" s="514">
        <v>278</v>
      </c>
      <c r="L7" s="514">
        <v>344</v>
      </c>
      <c r="M7" s="514">
        <f t="shared" si="7"/>
        <v>88.75</v>
      </c>
      <c r="N7" s="514">
        <f t="shared" si="1"/>
        <v>11.25</v>
      </c>
      <c r="O7" s="514">
        <f t="shared" si="1"/>
        <v>44.69</v>
      </c>
      <c r="P7" s="514">
        <f t="shared" si="1"/>
        <v>55.31</v>
      </c>
    </row>
    <row r="8" spans="1:16" ht="29.1" customHeight="1">
      <c r="A8" s="441" t="s">
        <v>1270</v>
      </c>
      <c r="B8" s="428">
        <f t="shared" si="2"/>
        <v>640</v>
      </c>
      <c r="C8" s="429" t="str">
        <f t="shared" si="3"/>
        <v>550 (85.94%)</v>
      </c>
      <c r="D8" s="429" t="str">
        <f t="shared" si="4"/>
        <v>90 (14.06%)</v>
      </c>
      <c r="E8" s="429" t="str">
        <f t="shared" si="5"/>
        <v>273 (42.66%)</v>
      </c>
      <c r="F8" s="429" t="str">
        <f t="shared" si="6"/>
        <v>367 (57.34%)</v>
      </c>
      <c r="H8" s="738">
        <v>104</v>
      </c>
      <c r="I8" s="514">
        <v>550</v>
      </c>
      <c r="J8" s="514">
        <v>90</v>
      </c>
      <c r="K8" s="514">
        <v>273</v>
      </c>
      <c r="L8" s="514">
        <v>367</v>
      </c>
      <c r="M8" s="514">
        <f t="shared" si="7"/>
        <v>85.94</v>
      </c>
      <c r="N8" s="514">
        <f t="shared" si="1"/>
        <v>14.06</v>
      </c>
      <c r="O8" s="514">
        <f t="shared" si="1"/>
        <v>42.66</v>
      </c>
      <c r="P8" s="514">
        <f t="shared" si="1"/>
        <v>57.34</v>
      </c>
    </row>
    <row r="9" spans="1:16" ht="29.1" customHeight="1">
      <c r="A9" s="441" t="s">
        <v>1271</v>
      </c>
      <c r="B9" s="428">
        <f t="shared" si="2"/>
        <v>710</v>
      </c>
      <c r="C9" s="429" t="str">
        <f t="shared" si="3"/>
        <v>628 (88.45%)</v>
      </c>
      <c r="D9" s="429" t="str">
        <f t="shared" si="4"/>
        <v>82 (11.55%)</v>
      </c>
      <c r="E9" s="429" t="str">
        <f t="shared" si="5"/>
        <v>297 (41.83%)</v>
      </c>
      <c r="F9" s="429" t="str">
        <f t="shared" si="6"/>
        <v>413 (58.17%)</v>
      </c>
      <c r="H9" s="738">
        <v>105</v>
      </c>
      <c r="I9" s="514">
        <v>628</v>
      </c>
      <c r="J9" s="514">
        <v>82</v>
      </c>
      <c r="K9" s="514">
        <v>297</v>
      </c>
      <c r="L9" s="514">
        <v>413</v>
      </c>
      <c r="M9" s="514">
        <f t="shared" si="7"/>
        <v>88.45</v>
      </c>
      <c r="N9" s="514">
        <f t="shared" si="1"/>
        <v>11.55</v>
      </c>
      <c r="O9" s="514">
        <f t="shared" si="1"/>
        <v>41.83</v>
      </c>
      <c r="P9" s="514">
        <f t="shared" si="1"/>
        <v>58.17</v>
      </c>
    </row>
    <row r="10" spans="1:16" ht="29.1" customHeight="1">
      <c r="A10" s="441" t="s">
        <v>1272</v>
      </c>
      <c r="B10" s="428">
        <f t="shared" si="2"/>
        <v>620</v>
      </c>
      <c r="C10" s="429" t="str">
        <f t="shared" si="3"/>
        <v>525 (84.68%)</v>
      </c>
      <c r="D10" s="429" t="str">
        <f t="shared" si="4"/>
        <v>95 (15.32%)</v>
      </c>
      <c r="E10" s="429" t="str">
        <f t="shared" si="5"/>
        <v>267 (43.06%)</v>
      </c>
      <c r="F10" s="429" t="str">
        <f t="shared" si="6"/>
        <v>353 (56.94%)</v>
      </c>
      <c r="H10" s="738">
        <v>106</v>
      </c>
      <c r="I10" s="514">
        <v>525</v>
      </c>
      <c r="J10" s="514">
        <v>95</v>
      </c>
      <c r="K10" s="514">
        <v>267</v>
      </c>
      <c r="L10" s="514">
        <v>353</v>
      </c>
      <c r="M10" s="514">
        <f t="shared" si="7"/>
        <v>84.68</v>
      </c>
      <c r="N10" s="514">
        <f t="shared" si="1"/>
        <v>15.32</v>
      </c>
      <c r="O10" s="514">
        <f t="shared" si="1"/>
        <v>43.06</v>
      </c>
      <c r="P10" s="514">
        <f t="shared" si="1"/>
        <v>56.94</v>
      </c>
    </row>
    <row r="11" spans="1:16" ht="29.1" customHeight="1">
      <c r="A11" s="441" t="s">
        <v>1273</v>
      </c>
      <c r="B11" s="428">
        <f t="shared" si="2"/>
        <v>481</v>
      </c>
      <c r="C11" s="429" t="str">
        <f t="shared" si="3"/>
        <v>415 (86.28%)</v>
      </c>
      <c r="D11" s="429" t="str">
        <f t="shared" si="4"/>
        <v>66 (13.72%)</v>
      </c>
      <c r="E11" s="429" t="str">
        <f t="shared" si="5"/>
        <v>187 (38.88%)</v>
      </c>
      <c r="F11" s="429" t="str">
        <f t="shared" si="6"/>
        <v>294 (61.12%)</v>
      </c>
      <c r="H11" s="738">
        <v>107</v>
      </c>
      <c r="I11" s="514">
        <v>415</v>
      </c>
      <c r="J11" s="514">
        <v>66</v>
      </c>
      <c r="K11" s="514">
        <v>187</v>
      </c>
      <c r="L11" s="514">
        <v>294</v>
      </c>
      <c r="M11" s="514">
        <f t="shared" si="7"/>
        <v>86.28</v>
      </c>
      <c r="N11" s="514">
        <f t="shared" si="1"/>
        <v>13.72</v>
      </c>
      <c r="O11" s="514">
        <f t="shared" si="1"/>
        <v>38.880000000000003</v>
      </c>
      <c r="P11" s="514">
        <f t="shared" si="1"/>
        <v>61.12</v>
      </c>
    </row>
    <row r="12" spans="1:16" ht="29.1" customHeight="1">
      <c r="A12" s="441" t="s">
        <v>1274</v>
      </c>
      <c r="B12" s="428">
        <f t="shared" si="2"/>
        <v>397</v>
      </c>
      <c r="C12" s="429" t="str">
        <f t="shared" si="3"/>
        <v>348 (87.66%)</v>
      </c>
      <c r="D12" s="429" t="str">
        <f t="shared" si="4"/>
        <v>49 (12.34%)</v>
      </c>
      <c r="E12" s="429" t="str">
        <f t="shared" si="5"/>
        <v>167 (42.07%)</v>
      </c>
      <c r="F12" s="429" t="str">
        <f t="shared" si="6"/>
        <v>230 (57.93%)</v>
      </c>
      <c r="H12" s="738">
        <v>108</v>
      </c>
      <c r="I12" s="514">
        <v>348</v>
      </c>
      <c r="J12" s="514">
        <v>49</v>
      </c>
      <c r="K12" s="514">
        <v>167</v>
      </c>
      <c r="L12" s="514">
        <v>230</v>
      </c>
      <c r="M12" s="514">
        <f t="shared" si="7"/>
        <v>87.66</v>
      </c>
      <c r="N12" s="514">
        <f t="shared" si="1"/>
        <v>12.34</v>
      </c>
      <c r="O12" s="514">
        <f t="shared" si="1"/>
        <v>42.07</v>
      </c>
      <c r="P12" s="514">
        <f t="shared" si="1"/>
        <v>57.93</v>
      </c>
    </row>
    <row r="13" spans="1:16" ht="29.1" customHeight="1">
      <c r="A13" s="441" t="s">
        <v>1275</v>
      </c>
      <c r="B13" s="428">
        <f t="shared" si="2"/>
        <v>346</v>
      </c>
      <c r="C13" s="429" t="str">
        <f t="shared" si="3"/>
        <v>303 (87.57%)</v>
      </c>
      <c r="D13" s="429" t="str">
        <f t="shared" si="4"/>
        <v>43 (12.43%)</v>
      </c>
      <c r="E13" s="429" t="str">
        <f t="shared" si="5"/>
        <v>151 (43.64%)</v>
      </c>
      <c r="F13" s="429" t="str">
        <f t="shared" si="6"/>
        <v>195 (56.36%)</v>
      </c>
      <c r="H13" s="738">
        <v>109</v>
      </c>
      <c r="I13" s="514">
        <v>303</v>
      </c>
      <c r="J13" s="514">
        <v>43</v>
      </c>
      <c r="K13" s="514">
        <v>151</v>
      </c>
      <c r="L13" s="514">
        <v>195</v>
      </c>
      <c r="M13" s="514">
        <f t="shared" si="7"/>
        <v>87.57</v>
      </c>
      <c r="N13" s="514">
        <f t="shared" si="1"/>
        <v>12.43</v>
      </c>
      <c r="O13" s="514">
        <f t="shared" si="1"/>
        <v>43.64</v>
      </c>
      <c r="P13" s="514">
        <f t="shared" si="1"/>
        <v>56.36</v>
      </c>
    </row>
    <row r="14" spans="1:16" ht="29.1" customHeight="1">
      <c r="A14" s="445" t="s">
        <v>1276</v>
      </c>
      <c r="B14" s="428">
        <f t="shared" si="2"/>
        <v>2208</v>
      </c>
      <c r="C14" s="429" t="str">
        <f t="shared" si="3"/>
        <v>1,964 (88.95%)</v>
      </c>
      <c r="D14" s="429" t="str">
        <f t="shared" si="4"/>
        <v>244 (11.05%)</v>
      </c>
      <c r="E14" s="429" t="str">
        <f t="shared" si="5"/>
        <v>1,091 (49.41%)</v>
      </c>
      <c r="F14" s="429" t="str">
        <f t="shared" si="6"/>
        <v>1,117 (50.59%)</v>
      </c>
      <c r="H14" s="738">
        <v>110</v>
      </c>
      <c r="I14" s="514">
        <v>1964</v>
      </c>
      <c r="J14" s="514">
        <v>244</v>
      </c>
      <c r="K14" s="514">
        <v>1091</v>
      </c>
      <c r="L14" s="514">
        <v>1117</v>
      </c>
      <c r="M14" s="514">
        <f t="shared" si="7"/>
        <v>88.95</v>
      </c>
      <c r="N14" s="514">
        <f t="shared" si="1"/>
        <v>11.05</v>
      </c>
      <c r="O14" s="514">
        <f t="shared" si="1"/>
        <v>49.41</v>
      </c>
      <c r="P14" s="514">
        <f t="shared" si="1"/>
        <v>50.59</v>
      </c>
    </row>
    <row r="15" spans="1:16" ht="30.75" customHeight="1">
      <c r="A15" s="1253" t="s">
        <v>710</v>
      </c>
      <c r="B15" s="1253"/>
      <c r="C15" s="1253"/>
      <c r="D15" s="1253"/>
      <c r="E15" s="1253"/>
      <c r="F15" s="1253"/>
    </row>
  </sheetData>
  <mergeCells count="6">
    <mergeCell ref="A15:F15"/>
    <mergeCell ref="A1:F1"/>
    <mergeCell ref="A2:A4"/>
    <mergeCell ref="B2:B4"/>
    <mergeCell ref="C2:D3"/>
    <mergeCell ref="E2:F3"/>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74"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Q29"/>
  <sheetViews>
    <sheetView showGridLines="0" zoomScale="70" zoomScaleNormal="70" workbookViewId="0">
      <selection activeCell="A22" sqref="A22:A23"/>
    </sheetView>
  </sheetViews>
  <sheetFormatPr defaultColWidth="9" defaultRowHeight="15.75"/>
  <cols>
    <col min="1" max="1" width="22.5" style="414" customWidth="1"/>
    <col min="2" max="2" width="6.375" style="414" customWidth="1"/>
    <col min="3" max="17" width="7.625" style="414" customWidth="1"/>
    <col min="18" max="16384" width="9" style="414"/>
  </cols>
  <sheetData>
    <row r="1" spans="1:17" s="426" customFormat="1" ht="25.5" customHeight="1">
      <c r="A1" s="1240" t="s">
        <v>1036</v>
      </c>
      <c r="B1" s="1240"/>
      <c r="C1" s="1240"/>
      <c r="D1" s="1240"/>
      <c r="E1" s="1240"/>
      <c r="F1" s="1240"/>
      <c r="G1" s="1240"/>
      <c r="H1" s="1240"/>
      <c r="I1" s="1240"/>
      <c r="J1" s="1240"/>
      <c r="K1" s="1240"/>
      <c r="L1" s="1240"/>
      <c r="M1" s="1240"/>
      <c r="N1" s="1240"/>
      <c r="O1" s="1261"/>
      <c r="P1" s="1261"/>
      <c r="Q1" s="1261"/>
    </row>
    <row r="2" spans="1:17" ht="27.2" customHeight="1">
      <c r="A2" s="1262"/>
      <c r="B2" s="1263"/>
      <c r="C2" s="1266" t="s">
        <v>1173</v>
      </c>
      <c r="D2" s="1266"/>
      <c r="E2" s="1266"/>
      <c r="F2" s="1266" t="s">
        <v>1</v>
      </c>
      <c r="G2" s="1266"/>
      <c r="H2" s="1266"/>
      <c r="I2" s="1266" t="s">
        <v>2</v>
      </c>
      <c r="J2" s="1266"/>
      <c r="K2" s="1266"/>
      <c r="L2" s="1266" t="s">
        <v>3</v>
      </c>
      <c r="M2" s="1266"/>
      <c r="N2" s="1266"/>
      <c r="O2" s="1266" t="s">
        <v>1060</v>
      </c>
      <c r="P2" s="1266"/>
      <c r="Q2" s="1266"/>
    </row>
    <row r="3" spans="1:17" ht="27.2" customHeight="1">
      <c r="A3" s="1264"/>
      <c r="B3" s="1265"/>
      <c r="C3" s="430" t="s">
        <v>434</v>
      </c>
      <c r="D3" s="430" t="s">
        <v>435</v>
      </c>
      <c r="E3" s="430" t="s">
        <v>436</v>
      </c>
      <c r="F3" s="430" t="s">
        <v>437</v>
      </c>
      <c r="G3" s="430" t="s">
        <v>438</v>
      </c>
      <c r="H3" s="430" t="s">
        <v>439</v>
      </c>
      <c r="I3" s="430" t="s">
        <v>440</v>
      </c>
      <c r="J3" s="430" t="s">
        <v>441</v>
      </c>
      <c r="K3" s="430" t="s">
        <v>427</v>
      </c>
      <c r="L3" s="427" t="s">
        <v>390</v>
      </c>
      <c r="M3" s="430" t="s">
        <v>438</v>
      </c>
      <c r="N3" s="430" t="s">
        <v>439</v>
      </c>
      <c r="O3" s="427" t="s">
        <v>442</v>
      </c>
      <c r="P3" s="430" t="s">
        <v>443</v>
      </c>
      <c r="Q3" s="430" t="s">
        <v>444</v>
      </c>
    </row>
    <row r="4" spans="1:17" ht="21" customHeight="1">
      <c r="A4" s="1260" t="s">
        <v>445</v>
      </c>
      <c r="B4" s="431" t="s">
        <v>446</v>
      </c>
      <c r="C4" s="432">
        <f>SUM(C6,C8,C10,C12,C14,C16,C18,C20,C22,C24,C26)</f>
        <v>41</v>
      </c>
      <c r="D4" s="432">
        <f t="shared" ref="D4:Q4" si="0">SUM(D6,D8,D10,D12,D14,D16,D18,D20,D22,D24,D26)</f>
        <v>40</v>
      </c>
      <c r="E4" s="432">
        <f t="shared" si="0"/>
        <v>1</v>
      </c>
      <c r="F4" s="432">
        <f t="shared" si="0"/>
        <v>73</v>
      </c>
      <c r="G4" s="432">
        <f t="shared" si="0"/>
        <v>68</v>
      </c>
      <c r="H4" s="432">
        <f t="shared" si="0"/>
        <v>5</v>
      </c>
      <c r="I4" s="432">
        <f t="shared" si="0"/>
        <v>64</v>
      </c>
      <c r="J4" s="432">
        <f t="shared" si="0"/>
        <v>61</v>
      </c>
      <c r="K4" s="432">
        <f t="shared" si="0"/>
        <v>3</v>
      </c>
      <c r="L4" s="432">
        <f t="shared" si="0"/>
        <v>105</v>
      </c>
      <c r="M4" s="432">
        <f t="shared" si="0"/>
        <v>104</v>
      </c>
      <c r="N4" s="432">
        <f t="shared" si="0"/>
        <v>1</v>
      </c>
      <c r="O4" s="432">
        <f t="shared" si="0"/>
        <v>132</v>
      </c>
      <c r="P4" s="432">
        <f t="shared" si="0"/>
        <v>129</v>
      </c>
      <c r="Q4" s="432">
        <f t="shared" si="0"/>
        <v>3</v>
      </c>
    </row>
    <row r="5" spans="1:17" ht="18" customHeight="1">
      <c r="A5" s="1258"/>
      <c r="B5" s="431" t="s">
        <v>447</v>
      </c>
      <c r="C5" s="433">
        <f>SUM(C7,C9,C11,C13,C15,C17,C19,C21,C23,C25,C27)</f>
        <v>100</v>
      </c>
      <c r="D5" s="433">
        <f t="shared" ref="D5:Q5" si="1">SUM(D7,D9,D11,D13,D15,D17,D19,D21,D23,D25,D27)</f>
        <v>100</v>
      </c>
      <c r="E5" s="433">
        <f t="shared" si="1"/>
        <v>100</v>
      </c>
      <c r="F5" s="433">
        <f t="shared" si="1"/>
        <v>100</v>
      </c>
      <c r="G5" s="433">
        <f t="shared" si="1"/>
        <v>99.999999999999986</v>
      </c>
      <c r="H5" s="433">
        <f t="shared" si="1"/>
        <v>100</v>
      </c>
      <c r="I5" s="433">
        <f t="shared" si="1"/>
        <v>100</v>
      </c>
      <c r="J5" s="433">
        <f t="shared" si="1"/>
        <v>100</v>
      </c>
      <c r="K5" s="433">
        <f t="shared" si="1"/>
        <v>100</v>
      </c>
      <c r="L5" s="433">
        <f t="shared" si="1"/>
        <v>100</v>
      </c>
      <c r="M5" s="433">
        <f t="shared" si="1"/>
        <v>100</v>
      </c>
      <c r="N5" s="433">
        <f t="shared" si="1"/>
        <v>100</v>
      </c>
      <c r="O5" s="433">
        <f t="shared" si="1"/>
        <v>99.999999999999972</v>
      </c>
      <c r="P5" s="433">
        <f t="shared" si="1"/>
        <v>100</v>
      </c>
      <c r="Q5" s="433">
        <f t="shared" si="1"/>
        <v>99.999999999999986</v>
      </c>
    </row>
    <row r="6" spans="1:17" ht="18" customHeight="1">
      <c r="A6" s="1257" t="s">
        <v>329</v>
      </c>
      <c r="B6" s="431" t="s">
        <v>448</v>
      </c>
      <c r="C6" s="432">
        <v>3</v>
      </c>
      <c r="D6" s="432">
        <v>3</v>
      </c>
      <c r="E6" s="432" t="s">
        <v>127</v>
      </c>
      <c r="F6" s="432">
        <v>5</v>
      </c>
      <c r="G6" s="432">
        <v>2</v>
      </c>
      <c r="H6" s="432">
        <v>3</v>
      </c>
      <c r="I6" s="432">
        <v>6</v>
      </c>
      <c r="J6" s="432">
        <v>6</v>
      </c>
      <c r="K6" s="432" t="s">
        <v>127</v>
      </c>
      <c r="L6" s="432">
        <v>25</v>
      </c>
      <c r="M6" s="432">
        <v>25</v>
      </c>
      <c r="N6" s="432" t="s">
        <v>127</v>
      </c>
      <c r="O6" s="432">
        <v>55</v>
      </c>
      <c r="P6" s="432">
        <v>53</v>
      </c>
      <c r="Q6" s="432">
        <v>2</v>
      </c>
    </row>
    <row r="7" spans="1:17" ht="18" customHeight="1">
      <c r="A7" s="1257"/>
      <c r="B7" s="431" t="s">
        <v>447</v>
      </c>
      <c r="C7" s="433">
        <f>IFERROR(C6/C$4*100,"-")</f>
        <v>7.3170731707317067</v>
      </c>
      <c r="D7" s="433">
        <f t="shared" ref="D7:Q7" si="2">IFERROR(D6/D$4*100,"-")</f>
        <v>7.5</v>
      </c>
      <c r="E7" s="433" t="str">
        <f t="shared" si="2"/>
        <v>-</v>
      </c>
      <c r="F7" s="433">
        <f t="shared" si="2"/>
        <v>6.8493150684931505</v>
      </c>
      <c r="G7" s="433">
        <f t="shared" si="2"/>
        <v>2.9411764705882351</v>
      </c>
      <c r="H7" s="433">
        <f t="shared" si="2"/>
        <v>60</v>
      </c>
      <c r="I7" s="433">
        <f t="shared" si="2"/>
        <v>9.375</v>
      </c>
      <c r="J7" s="433">
        <f t="shared" si="2"/>
        <v>9.8360655737704921</v>
      </c>
      <c r="K7" s="433" t="str">
        <f t="shared" si="2"/>
        <v>-</v>
      </c>
      <c r="L7" s="433">
        <f t="shared" si="2"/>
        <v>23.809523809523807</v>
      </c>
      <c r="M7" s="433">
        <f t="shared" si="2"/>
        <v>24.03846153846154</v>
      </c>
      <c r="N7" s="433" t="str">
        <f t="shared" si="2"/>
        <v>-</v>
      </c>
      <c r="O7" s="433">
        <f t="shared" si="2"/>
        <v>41.666666666666671</v>
      </c>
      <c r="P7" s="433">
        <f t="shared" si="2"/>
        <v>41.085271317829459</v>
      </c>
      <c r="Q7" s="433">
        <f t="shared" si="2"/>
        <v>66.666666666666657</v>
      </c>
    </row>
    <row r="8" spans="1:17" ht="18" customHeight="1">
      <c r="A8" s="1257" t="s">
        <v>874</v>
      </c>
      <c r="B8" s="431" t="s">
        <v>448</v>
      </c>
      <c r="C8" s="432">
        <v>4</v>
      </c>
      <c r="D8" s="432">
        <v>4</v>
      </c>
      <c r="E8" s="432" t="s">
        <v>127</v>
      </c>
      <c r="F8" s="432">
        <v>36</v>
      </c>
      <c r="G8" s="432">
        <v>34</v>
      </c>
      <c r="H8" s="432">
        <v>2</v>
      </c>
      <c r="I8" s="432">
        <v>40</v>
      </c>
      <c r="J8" s="432">
        <v>37</v>
      </c>
      <c r="K8" s="432">
        <v>3</v>
      </c>
      <c r="L8" s="432">
        <v>43</v>
      </c>
      <c r="M8" s="432">
        <v>42</v>
      </c>
      <c r="N8" s="432">
        <v>1</v>
      </c>
      <c r="O8" s="432">
        <v>45</v>
      </c>
      <c r="P8" s="432">
        <v>45</v>
      </c>
      <c r="Q8" s="432" t="s">
        <v>127</v>
      </c>
    </row>
    <row r="9" spans="1:17" ht="18" customHeight="1">
      <c r="A9" s="1257"/>
      <c r="B9" s="431" t="s">
        <v>447</v>
      </c>
      <c r="C9" s="433">
        <f>IFERROR(C8/C$4*100,"-")</f>
        <v>9.7560975609756095</v>
      </c>
      <c r="D9" s="433">
        <f t="shared" ref="D9" si="3">IFERROR(D8/D$4*100,"-")</f>
        <v>10</v>
      </c>
      <c r="E9" s="433" t="str">
        <f t="shared" ref="E9" si="4">IFERROR(E8/E$4*100,"-")</f>
        <v>-</v>
      </c>
      <c r="F9" s="433">
        <f t="shared" ref="F9" si="5">IFERROR(F8/F$4*100,"-")</f>
        <v>49.315068493150683</v>
      </c>
      <c r="G9" s="433">
        <f t="shared" ref="G9" si="6">IFERROR(G8/G$4*100,"-")</f>
        <v>50</v>
      </c>
      <c r="H9" s="433">
        <f t="shared" ref="H9" si="7">IFERROR(H8/H$4*100,"-")</f>
        <v>40</v>
      </c>
      <c r="I9" s="433">
        <f t="shared" ref="I9" si="8">IFERROR(I8/I$4*100,"-")</f>
        <v>62.5</v>
      </c>
      <c r="J9" s="433">
        <f t="shared" ref="J9" si="9">IFERROR(J8/J$4*100,"-")</f>
        <v>60.655737704918032</v>
      </c>
      <c r="K9" s="433">
        <f t="shared" ref="K9" si="10">IFERROR(K8/K$4*100,"-")</f>
        <v>100</v>
      </c>
      <c r="L9" s="433">
        <f t="shared" ref="L9" si="11">IFERROR(L8/L$4*100,"-")</f>
        <v>40.952380952380949</v>
      </c>
      <c r="M9" s="433">
        <f t="shared" ref="M9" si="12">IFERROR(M8/M$4*100,"-")</f>
        <v>40.384615384615387</v>
      </c>
      <c r="N9" s="433">
        <f t="shared" ref="N9" si="13">IFERROR(N8/N$4*100,"-")</f>
        <v>100</v>
      </c>
      <c r="O9" s="433">
        <f t="shared" ref="O9" si="14">IFERROR(O8/O$4*100,"-")</f>
        <v>34.090909090909086</v>
      </c>
      <c r="P9" s="433">
        <f t="shared" ref="P9" si="15">IFERROR(P8/P$4*100,"-")</f>
        <v>34.883720930232556</v>
      </c>
      <c r="Q9" s="433" t="str">
        <f t="shared" ref="Q9" si="16">IFERROR(Q8/Q$4*100,"-")</f>
        <v>-</v>
      </c>
    </row>
    <row r="10" spans="1:17" ht="18" customHeight="1">
      <c r="A10" s="1257" t="s">
        <v>342</v>
      </c>
      <c r="B10" s="431" t="s">
        <v>448</v>
      </c>
      <c r="C10" s="432">
        <v>28</v>
      </c>
      <c r="D10" s="432">
        <v>27</v>
      </c>
      <c r="E10" s="432">
        <v>1</v>
      </c>
      <c r="F10" s="432">
        <v>27</v>
      </c>
      <c r="G10" s="432">
        <v>27</v>
      </c>
      <c r="H10" s="432" t="s">
        <v>127</v>
      </c>
      <c r="I10" s="432">
        <v>10</v>
      </c>
      <c r="J10" s="432">
        <v>10</v>
      </c>
      <c r="K10" s="432" t="s">
        <v>127</v>
      </c>
      <c r="L10" s="432">
        <v>28</v>
      </c>
      <c r="M10" s="432">
        <v>28</v>
      </c>
      <c r="N10" s="432" t="s">
        <v>127</v>
      </c>
      <c r="O10" s="432">
        <v>25</v>
      </c>
      <c r="P10" s="432">
        <v>24</v>
      </c>
      <c r="Q10" s="432">
        <v>1</v>
      </c>
    </row>
    <row r="11" spans="1:17" ht="18" customHeight="1">
      <c r="A11" s="1257"/>
      <c r="B11" s="431" t="s">
        <v>447</v>
      </c>
      <c r="C11" s="433">
        <f>IFERROR(C10/C$4*100,"-")</f>
        <v>68.292682926829272</v>
      </c>
      <c r="D11" s="433">
        <f t="shared" ref="D11" si="17">IFERROR(D10/D$4*100,"-")</f>
        <v>67.5</v>
      </c>
      <c r="E11" s="433">
        <f t="shared" ref="E11" si="18">IFERROR(E10/E$4*100,"-")</f>
        <v>100</v>
      </c>
      <c r="F11" s="433">
        <f t="shared" ref="F11" si="19">IFERROR(F10/F$4*100,"-")</f>
        <v>36.986301369863014</v>
      </c>
      <c r="G11" s="433">
        <f t="shared" ref="G11" si="20">IFERROR(G10/G$4*100,"-")</f>
        <v>39.705882352941174</v>
      </c>
      <c r="H11" s="433" t="str">
        <f t="shared" ref="H11" si="21">IFERROR(H10/H$4*100,"-")</f>
        <v>-</v>
      </c>
      <c r="I11" s="433">
        <f t="shared" ref="I11" si="22">IFERROR(I10/I$4*100,"-")</f>
        <v>15.625</v>
      </c>
      <c r="J11" s="433">
        <f t="shared" ref="J11" si="23">IFERROR(J10/J$4*100,"-")</f>
        <v>16.393442622950818</v>
      </c>
      <c r="K11" s="433" t="str">
        <f t="shared" ref="K11" si="24">IFERROR(K10/K$4*100,"-")</f>
        <v>-</v>
      </c>
      <c r="L11" s="433">
        <f t="shared" ref="L11" si="25">IFERROR(L10/L$4*100,"-")</f>
        <v>26.666666666666668</v>
      </c>
      <c r="M11" s="433">
        <f t="shared" ref="M11" si="26">IFERROR(M10/M$4*100,"-")</f>
        <v>26.923076923076923</v>
      </c>
      <c r="N11" s="433" t="str">
        <f t="shared" ref="N11" si="27">IFERROR(N10/N$4*100,"-")</f>
        <v>-</v>
      </c>
      <c r="O11" s="433">
        <f t="shared" ref="O11" si="28">IFERROR(O10/O$4*100,"-")</f>
        <v>18.939393939393938</v>
      </c>
      <c r="P11" s="433">
        <f t="shared" ref="P11" si="29">IFERROR(P10/P$4*100,"-")</f>
        <v>18.604651162790699</v>
      </c>
      <c r="Q11" s="433">
        <f t="shared" ref="Q11" si="30">IFERROR(Q10/Q$4*100,"-")</f>
        <v>33.333333333333329</v>
      </c>
    </row>
    <row r="12" spans="1:17" s="587" customFormat="1" ht="18" customHeight="1">
      <c r="A12" s="1257" t="s">
        <v>340</v>
      </c>
      <c r="B12" s="431" t="s">
        <v>448</v>
      </c>
      <c r="C12" s="433" t="s">
        <v>127</v>
      </c>
      <c r="D12" s="433" t="s">
        <v>127</v>
      </c>
      <c r="E12" s="433" t="s">
        <v>127</v>
      </c>
      <c r="F12" s="433" t="s">
        <v>127</v>
      </c>
      <c r="G12" s="433" t="s">
        <v>127</v>
      </c>
      <c r="H12" s="433" t="s">
        <v>127</v>
      </c>
      <c r="I12" s="433" t="s">
        <v>127</v>
      </c>
      <c r="J12" s="433" t="s">
        <v>127</v>
      </c>
      <c r="K12" s="433" t="s">
        <v>127</v>
      </c>
      <c r="L12" s="433">
        <v>4</v>
      </c>
      <c r="M12" s="433">
        <v>4</v>
      </c>
      <c r="N12" s="433" t="s">
        <v>127</v>
      </c>
      <c r="O12" s="432">
        <v>4</v>
      </c>
      <c r="P12" s="432">
        <v>4</v>
      </c>
      <c r="Q12" s="433" t="s">
        <v>127</v>
      </c>
    </row>
    <row r="13" spans="1:17" s="587" customFormat="1" ht="18" customHeight="1">
      <c r="A13" s="1257"/>
      <c r="B13" s="431" t="s">
        <v>447</v>
      </c>
      <c r="C13" s="433" t="str">
        <f>IFERROR(C12/C$4*100,"-")</f>
        <v>-</v>
      </c>
      <c r="D13" s="433" t="str">
        <f t="shared" ref="D13" si="31">IFERROR(D12/D$4*100,"-")</f>
        <v>-</v>
      </c>
      <c r="E13" s="433" t="str">
        <f t="shared" ref="E13" si="32">IFERROR(E12/E$4*100,"-")</f>
        <v>-</v>
      </c>
      <c r="F13" s="433" t="str">
        <f t="shared" ref="F13" si="33">IFERROR(F12/F$4*100,"-")</f>
        <v>-</v>
      </c>
      <c r="G13" s="433" t="str">
        <f t="shared" ref="G13" si="34">IFERROR(G12/G$4*100,"-")</f>
        <v>-</v>
      </c>
      <c r="H13" s="433" t="str">
        <f t="shared" ref="H13" si="35">IFERROR(H12/H$4*100,"-")</f>
        <v>-</v>
      </c>
      <c r="I13" s="433" t="str">
        <f t="shared" ref="I13" si="36">IFERROR(I12/I$4*100,"-")</f>
        <v>-</v>
      </c>
      <c r="J13" s="433" t="str">
        <f t="shared" ref="J13" si="37">IFERROR(J12/J$4*100,"-")</f>
        <v>-</v>
      </c>
      <c r="K13" s="433" t="str">
        <f t="shared" ref="K13" si="38">IFERROR(K12/K$4*100,"-")</f>
        <v>-</v>
      </c>
      <c r="L13" s="433">
        <f t="shared" ref="L13" si="39">IFERROR(L12/L$4*100,"-")</f>
        <v>3.8095238095238098</v>
      </c>
      <c r="M13" s="433">
        <f t="shared" ref="M13" si="40">IFERROR(M12/M$4*100,"-")</f>
        <v>3.8461538461538463</v>
      </c>
      <c r="N13" s="433" t="str">
        <f t="shared" ref="N13" si="41">IFERROR(N12/N$4*100,"-")</f>
        <v>-</v>
      </c>
      <c r="O13" s="433">
        <f t="shared" ref="O13" si="42">IFERROR(O12/O$4*100,"-")</f>
        <v>3.0303030303030303</v>
      </c>
      <c r="P13" s="433">
        <f t="shared" ref="P13" si="43">IFERROR(P12/P$4*100,"-")</f>
        <v>3.1007751937984498</v>
      </c>
      <c r="Q13" s="433" t="str">
        <f t="shared" ref="Q13" si="44">IFERROR(Q12/Q$4*100,"-")</f>
        <v>-</v>
      </c>
    </row>
    <row r="14" spans="1:17" s="587" customFormat="1" ht="18" customHeight="1">
      <c r="A14" s="1257" t="s">
        <v>1122</v>
      </c>
      <c r="B14" s="431" t="s">
        <v>448</v>
      </c>
      <c r="C14" s="433" t="s">
        <v>127</v>
      </c>
      <c r="D14" s="433" t="s">
        <v>127</v>
      </c>
      <c r="E14" s="433" t="s">
        <v>127</v>
      </c>
      <c r="F14" s="433">
        <v>1</v>
      </c>
      <c r="G14" s="433">
        <v>1</v>
      </c>
      <c r="H14" s="433" t="s">
        <v>127</v>
      </c>
      <c r="I14" s="433">
        <v>2</v>
      </c>
      <c r="J14" s="433">
        <v>2</v>
      </c>
      <c r="K14" s="433" t="s">
        <v>127</v>
      </c>
      <c r="L14" s="432" t="s">
        <v>127</v>
      </c>
      <c r="M14" s="432" t="s">
        <v>127</v>
      </c>
      <c r="N14" s="433" t="s">
        <v>127</v>
      </c>
      <c r="O14" s="432">
        <v>1</v>
      </c>
      <c r="P14" s="432">
        <v>1</v>
      </c>
      <c r="Q14" s="433" t="s">
        <v>127</v>
      </c>
    </row>
    <row r="15" spans="1:17" s="587" customFormat="1" ht="18" customHeight="1">
      <c r="A15" s="1257"/>
      <c r="B15" s="431" t="s">
        <v>447</v>
      </c>
      <c r="C15" s="433" t="str">
        <f>IFERROR(C14/C$4*100,"-")</f>
        <v>-</v>
      </c>
      <c r="D15" s="433" t="str">
        <f t="shared" ref="D15" si="45">IFERROR(D14/D$4*100,"-")</f>
        <v>-</v>
      </c>
      <c r="E15" s="433" t="str">
        <f t="shared" ref="E15" si="46">IFERROR(E14/E$4*100,"-")</f>
        <v>-</v>
      </c>
      <c r="F15" s="433">
        <f t="shared" ref="F15" si="47">IFERROR(F14/F$4*100,"-")</f>
        <v>1.3698630136986301</v>
      </c>
      <c r="G15" s="433">
        <f t="shared" ref="G15" si="48">IFERROR(G14/G$4*100,"-")</f>
        <v>1.4705882352941175</v>
      </c>
      <c r="H15" s="433" t="str">
        <f t="shared" ref="H15" si="49">IFERROR(H14/H$4*100,"-")</f>
        <v>-</v>
      </c>
      <c r="I15" s="433">
        <f t="shared" ref="I15" si="50">IFERROR(I14/I$4*100,"-")</f>
        <v>3.125</v>
      </c>
      <c r="J15" s="433">
        <f t="shared" ref="J15" si="51">IFERROR(J14/J$4*100,"-")</f>
        <v>3.278688524590164</v>
      </c>
      <c r="K15" s="433" t="str">
        <f t="shared" ref="K15" si="52">IFERROR(K14/K$4*100,"-")</f>
        <v>-</v>
      </c>
      <c r="L15" s="433" t="str">
        <f t="shared" ref="L15" si="53">IFERROR(L14/L$4*100,"-")</f>
        <v>-</v>
      </c>
      <c r="M15" s="433" t="str">
        <f t="shared" ref="M15" si="54">IFERROR(M14/M$4*100,"-")</f>
        <v>-</v>
      </c>
      <c r="N15" s="433" t="str">
        <f t="shared" ref="N15" si="55">IFERROR(N14/N$4*100,"-")</f>
        <v>-</v>
      </c>
      <c r="O15" s="433">
        <f t="shared" ref="O15" si="56">IFERROR(O14/O$4*100,"-")</f>
        <v>0.75757575757575757</v>
      </c>
      <c r="P15" s="433">
        <f t="shared" ref="P15" si="57">IFERROR(P14/P$4*100,"-")</f>
        <v>0.77519379844961245</v>
      </c>
      <c r="Q15" s="433" t="str">
        <f t="shared" ref="Q15" si="58">IFERROR(Q14/Q$4*100,"-")</f>
        <v>-</v>
      </c>
    </row>
    <row r="16" spans="1:17" ht="18" customHeight="1">
      <c r="A16" s="1257" t="s">
        <v>401</v>
      </c>
      <c r="B16" s="431" t="s">
        <v>449</v>
      </c>
      <c r="C16" s="432">
        <v>2</v>
      </c>
      <c r="D16" s="432">
        <v>2</v>
      </c>
      <c r="E16" s="432" t="s">
        <v>127</v>
      </c>
      <c r="F16" s="432">
        <v>2</v>
      </c>
      <c r="G16" s="432">
        <v>2</v>
      </c>
      <c r="H16" s="432" t="s">
        <v>127</v>
      </c>
      <c r="I16" s="432">
        <v>2</v>
      </c>
      <c r="J16" s="432">
        <v>2</v>
      </c>
      <c r="K16" s="432" t="s">
        <v>127</v>
      </c>
      <c r="L16" s="432" t="s">
        <v>127</v>
      </c>
      <c r="M16" s="432" t="s">
        <v>127</v>
      </c>
      <c r="N16" s="432" t="s">
        <v>127</v>
      </c>
      <c r="O16" s="432">
        <v>1</v>
      </c>
      <c r="P16" s="432">
        <v>1</v>
      </c>
      <c r="Q16" s="432" t="s">
        <v>127</v>
      </c>
    </row>
    <row r="17" spans="1:17" ht="18.600000000000001" customHeight="1">
      <c r="A17" s="1257"/>
      <c r="B17" s="431" t="s">
        <v>447</v>
      </c>
      <c r="C17" s="433">
        <f>IFERROR(C16/C$4*100,"-")</f>
        <v>4.8780487804878048</v>
      </c>
      <c r="D17" s="433">
        <f t="shared" ref="D17" si="59">IFERROR(D16/D$4*100,"-")</f>
        <v>5</v>
      </c>
      <c r="E17" s="433" t="str">
        <f t="shared" ref="E17" si="60">IFERROR(E16/E$4*100,"-")</f>
        <v>-</v>
      </c>
      <c r="F17" s="433">
        <f t="shared" ref="F17" si="61">IFERROR(F16/F$4*100,"-")</f>
        <v>2.7397260273972601</v>
      </c>
      <c r="G17" s="433">
        <f t="shared" ref="G17" si="62">IFERROR(G16/G$4*100,"-")</f>
        <v>2.9411764705882351</v>
      </c>
      <c r="H17" s="433" t="str">
        <f t="shared" ref="H17" si="63">IFERROR(H16/H$4*100,"-")</f>
        <v>-</v>
      </c>
      <c r="I17" s="433">
        <f t="shared" ref="I17" si="64">IFERROR(I16/I$4*100,"-")</f>
        <v>3.125</v>
      </c>
      <c r="J17" s="433">
        <f t="shared" ref="J17" si="65">IFERROR(J16/J$4*100,"-")</f>
        <v>3.278688524590164</v>
      </c>
      <c r="K17" s="433" t="str">
        <f t="shared" ref="K17" si="66">IFERROR(K16/K$4*100,"-")</f>
        <v>-</v>
      </c>
      <c r="L17" s="433" t="str">
        <f t="shared" ref="L17" si="67">IFERROR(L16/L$4*100,"-")</f>
        <v>-</v>
      </c>
      <c r="M17" s="433" t="str">
        <f t="shared" ref="M17" si="68">IFERROR(M16/M$4*100,"-")</f>
        <v>-</v>
      </c>
      <c r="N17" s="433" t="str">
        <f t="shared" ref="N17" si="69">IFERROR(N16/N$4*100,"-")</f>
        <v>-</v>
      </c>
      <c r="O17" s="433">
        <f t="shared" ref="O17" si="70">IFERROR(O16/O$4*100,"-")</f>
        <v>0.75757575757575757</v>
      </c>
      <c r="P17" s="433">
        <f t="shared" ref="P17" si="71">IFERROR(P16/P$4*100,"-")</f>
        <v>0.77519379844961245</v>
      </c>
      <c r="Q17" s="433" t="str">
        <f t="shared" ref="Q17" si="72">IFERROR(Q16/Q$4*100,"-")</f>
        <v>-</v>
      </c>
    </row>
    <row r="18" spans="1:17" ht="18" customHeight="1">
      <c r="A18" s="1257" t="s">
        <v>395</v>
      </c>
      <c r="B18" s="431" t="s">
        <v>449</v>
      </c>
      <c r="C18" s="432" t="s">
        <v>127</v>
      </c>
      <c r="D18" s="432" t="s">
        <v>127</v>
      </c>
      <c r="E18" s="432" t="s">
        <v>127</v>
      </c>
      <c r="F18" s="432">
        <v>1</v>
      </c>
      <c r="G18" s="432">
        <v>1</v>
      </c>
      <c r="H18" s="432" t="s">
        <v>127</v>
      </c>
      <c r="I18" s="432" t="s">
        <v>127</v>
      </c>
      <c r="J18" s="432" t="s">
        <v>127</v>
      </c>
      <c r="K18" s="432" t="s">
        <v>127</v>
      </c>
      <c r="L18" s="432" t="s">
        <v>127</v>
      </c>
      <c r="M18" s="432" t="s">
        <v>127</v>
      </c>
      <c r="N18" s="432" t="s">
        <v>127</v>
      </c>
      <c r="O18" s="432" t="s">
        <v>127</v>
      </c>
      <c r="P18" s="432" t="s">
        <v>127</v>
      </c>
      <c r="Q18" s="432" t="s">
        <v>127</v>
      </c>
    </row>
    <row r="19" spans="1:17" ht="18" customHeight="1">
      <c r="A19" s="1257"/>
      <c r="B19" s="431" t="s">
        <v>447</v>
      </c>
      <c r="C19" s="433" t="str">
        <f>IFERROR(C18/C$4*100,"-")</f>
        <v>-</v>
      </c>
      <c r="D19" s="433" t="str">
        <f t="shared" ref="D19" si="73">IFERROR(D18/D$4*100,"-")</f>
        <v>-</v>
      </c>
      <c r="E19" s="433" t="str">
        <f t="shared" ref="E19" si="74">IFERROR(E18/E$4*100,"-")</f>
        <v>-</v>
      </c>
      <c r="F19" s="433">
        <f t="shared" ref="F19" si="75">IFERROR(F18/F$4*100,"-")</f>
        <v>1.3698630136986301</v>
      </c>
      <c r="G19" s="433">
        <f t="shared" ref="G19" si="76">IFERROR(G18/G$4*100,"-")</f>
        <v>1.4705882352941175</v>
      </c>
      <c r="H19" s="433" t="str">
        <f t="shared" ref="H19" si="77">IFERROR(H18/H$4*100,"-")</f>
        <v>-</v>
      </c>
      <c r="I19" s="433" t="str">
        <f t="shared" ref="I19" si="78">IFERROR(I18/I$4*100,"-")</f>
        <v>-</v>
      </c>
      <c r="J19" s="433" t="str">
        <f t="shared" ref="J19" si="79">IFERROR(J18/J$4*100,"-")</f>
        <v>-</v>
      </c>
      <c r="K19" s="433" t="str">
        <f t="shared" ref="K19" si="80">IFERROR(K18/K$4*100,"-")</f>
        <v>-</v>
      </c>
      <c r="L19" s="433" t="str">
        <f t="shared" ref="L19" si="81">IFERROR(L18/L$4*100,"-")</f>
        <v>-</v>
      </c>
      <c r="M19" s="433" t="str">
        <f t="shared" ref="M19" si="82">IFERROR(M18/M$4*100,"-")</f>
        <v>-</v>
      </c>
      <c r="N19" s="433" t="str">
        <f t="shared" ref="N19" si="83">IFERROR(N18/N$4*100,"-")</f>
        <v>-</v>
      </c>
      <c r="O19" s="433" t="str">
        <f t="shared" ref="O19" si="84">IFERROR(O18/O$4*100,"-")</f>
        <v>-</v>
      </c>
      <c r="P19" s="433" t="str">
        <f t="shared" ref="P19" si="85">IFERROR(P18/P$4*100,"-")</f>
        <v>-</v>
      </c>
      <c r="Q19" s="433" t="str">
        <f t="shared" ref="Q19" si="86">IFERROR(Q18/Q$4*100,"-")</f>
        <v>-</v>
      </c>
    </row>
    <row r="20" spans="1:17" ht="20.45" customHeight="1">
      <c r="A20" s="1257" t="s">
        <v>331</v>
      </c>
      <c r="B20" s="431" t="s">
        <v>448</v>
      </c>
      <c r="C20" s="432" t="s">
        <v>127</v>
      </c>
      <c r="D20" s="432" t="s">
        <v>127</v>
      </c>
      <c r="E20" s="432" t="s">
        <v>127</v>
      </c>
      <c r="F20" s="432" t="s">
        <v>127</v>
      </c>
      <c r="G20" s="432" t="s">
        <v>127</v>
      </c>
      <c r="H20" s="432" t="s">
        <v>127</v>
      </c>
      <c r="I20" s="432">
        <v>1</v>
      </c>
      <c r="J20" s="432">
        <v>1</v>
      </c>
      <c r="K20" s="432" t="s">
        <v>127</v>
      </c>
      <c r="L20" s="432">
        <v>1</v>
      </c>
      <c r="M20" s="432">
        <v>1</v>
      </c>
      <c r="N20" s="432" t="s">
        <v>127</v>
      </c>
      <c r="O20" s="432" t="s">
        <v>127</v>
      </c>
      <c r="P20" s="432" t="s">
        <v>127</v>
      </c>
      <c r="Q20" s="432" t="s">
        <v>127</v>
      </c>
    </row>
    <row r="21" spans="1:17" ht="18" customHeight="1">
      <c r="A21" s="1257"/>
      <c r="B21" s="431" t="s">
        <v>447</v>
      </c>
      <c r="C21" s="433" t="str">
        <f>IFERROR(C20/C$4*100,"-")</f>
        <v>-</v>
      </c>
      <c r="D21" s="433" t="str">
        <f t="shared" ref="D21" si="87">IFERROR(D20/D$4*100,"-")</f>
        <v>-</v>
      </c>
      <c r="E21" s="433" t="str">
        <f t="shared" ref="E21" si="88">IFERROR(E20/E$4*100,"-")</f>
        <v>-</v>
      </c>
      <c r="F21" s="433" t="str">
        <f t="shared" ref="F21" si="89">IFERROR(F20/F$4*100,"-")</f>
        <v>-</v>
      </c>
      <c r="G21" s="433" t="str">
        <f t="shared" ref="G21" si="90">IFERROR(G20/G$4*100,"-")</f>
        <v>-</v>
      </c>
      <c r="H21" s="433" t="str">
        <f t="shared" ref="H21" si="91">IFERROR(H20/H$4*100,"-")</f>
        <v>-</v>
      </c>
      <c r="I21" s="433">
        <f t="shared" ref="I21" si="92">IFERROR(I20/I$4*100,"-")</f>
        <v>1.5625</v>
      </c>
      <c r="J21" s="433">
        <f t="shared" ref="J21" si="93">IFERROR(J20/J$4*100,"-")</f>
        <v>1.639344262295082</v>
      </c>
      <c r="K21" s="433" t="str">
        <f t="shared" ref="K21" si="94">IFERROR(K20/K$4*100,"-")</f>
        <v>-</v>
      </c>
      <c r="L21" s="433">
        <f t="shared" ref="L21" si="95">IFERROR(L20/L$4*100,"-")</f>
        <v>0.95238095238095244</v>
      </c>
      <c r="M21" s="433">
        <f t="shared" ref="M21" si="96">IFERROR(M20/M$4*100,"-")</f>
        <v>0.96153846153846156</v>
      </c>
      <c r="N21" s="433" t="str">
        <f t="shared" ref="N21" si="97">IFERROR(N20/N$4*100,"-")</f>
        <v>-</v>
      </c>
      <c r="O21" s="433" t="str">
        <f t="shared" ref="O21" si="98">IFERROR(O20/O$4*100,"-")</f>
        <v>-</v>
      </c>
      <c r="P21" s="433" t="str">
        <f t="shared" ref="P21" si="99">IFERROR(P20/P$4*100,"-")</f>
        <v>-</v>
      </c>
      <c r="Q21" s="433" t="str">
        <f t="shared" ref="Q21" si="100">IFERROR(Q20/Q$4*100,"-")</f>
        <v>-</v>
      </c>
    </row>
    <row r="22" spans="1:17" ht="18" customHeight="1">
      <c r="A22" s="1257" t="s">
        <v>990</v>
      </c>
      <c r="B22" s="431" t="s">
        <v>448</v>
      </c>
      <c r="C22" s="432" t="s">
        <v>127</v>
      </c>
      <c r="D22" s="432" t="s">
        <v>127</v>
      </c>
      <c r="E22" s="432" t="s">
        <v>127</v>
      </c>
      <c r="F22" s="432">
        <v>1</v>
      </c>
      <c r="G22" s="432">
        <v>1</v>
      </c>
      <c r="H22" s="432" t="s">
        <v>127</v>
      </c>
      <c r="I22" s="432" t="s">
        <v>127</v>
      </c>
      <c r="J22" s="432" t="s">
        <v>127</v>
      </c>
      <c r="K22" s="432" t="s">
        <v>127</v>
      </c>
      <c r="L22" s="432" t="s">
        <v>127</v>
      </c>
      <c r="M22" s="432" t="s">
        <v>127</v>
      </c>
      <c r="N22" s="432" t="s">
        <v>127</v>
      </c>
      <c r="O22" s="432" t="s">
        <v>127</v>
      </c>
      <c r="P22" s="432" t="s">
        <v>127</v>
      </c>
      <c r="Q22" s="432" t="s">
        <v>127</v>
      </c>
    </row>
    <row r="23" spans="1:17" ht="18" customHeight="1">
      <c r="A23" s="1257"/>
      <c r="B23" s="431" t="s">
        <v>447</v>
      </c>
      <c r="C23" s="433" t="str">
        <f>IFERROR(C22/C$4*100,"-")</f>
        <v>-</v>
      </c>
      <c r="D23" s="433" t="str">
        <f t="shared" ref="D23" si="101">IFERROR(D22/D$4*100,"-")</f>
        <v>-</v>
      </c>
      <c r="E23" s="433" t="str">
        <f t="shared" ref="E23" si="102">IFERROR(E22/E$4*100,"-")</f>
        <v>-</v>
      </c>
      <c r="F23" s="433">
        <f t="shared" ref="F23" si="103">IFERROR(F22/F$4*100,"-")</f>
        <v>1.3698630136986301</v>
      </c>
      <c r="G23" s="433">
        <f t="shared" ref="G23" si="104">IFERROR(G22/G$4*100,"-")</f>
        <v>1.4705882352941175</v>
      </c>
      <c r="H23" s="433" t="str">
        <f t="shared" ref="H23" si="105">IFERROR(H22/H$4*100,"-")</f>
        <v>-</v>
      </c>
      <c r="I23" s="433" t="str">
        <f t="shared" ref="I23" si="106">IFERROR(I22/I$4*100,"-")</f>
        <v>-</v>
      </c>
      <c r="J23" s="433" t="str">
        <f t="shared" ref="J23" si="107">IFERROR(J22/J$4*100,"-")</f>
        <v>-</v>
      </c>
      <c r="K23" s="433" t="str">
        <f t="shared" ref="K23" si="108">IFERROR(K22/K$4*100,"-")</f>
        <v>-</v>
      </c>
      <c r="L23" s="433" t="str">
        <f t="shared" ref="L23" si="109">IFERROR(L22/L$4*100,"-")</f>
        <v>-</v>
      </c>
      <c r="M23" s="433" t="str">
        <f t="shared" ref="M23" si="110">IFERROR(M22/M$4*100,"-")</f>
        <v>-</v>
      </c>
      <c r="N23" s="433" t="str">
        <f t="shared" ref="N23" si="111">IFERROR(N22/N$4*100,"-")</f>
        <v>-</v>
      </c>
      <c r="O23" s="433" t="str">
        <f t="shared" ref="O23" si="112">IFERROR(O22/O$4*100,"-")</f>
        <v>-</v>
      </c>
      <c r="P23" s="433" t="str">
        <f t="shared" ref="P23" si="113">IFERROR(P22/P$4*100,"-")</f>
        <v>-</v>
      </c>
      <c r="Q23" s="433" t="str">
        <f t="shared" ref="Q23" si="114">IFERROR(Q22/Q$4*100,"-")</f>
        <v>-</v>
      </c>
    </row>
    <row r="24" spans="1:17" s="587" customFormat="1" ht="18" customHeight="1">
      <c r="A24" s="1257" t="s">
        <v>881</v>
      </c>
      <c r="B24" s="431" t="s">
        <v>448</v>
      </c>
      <c r="C24" s="432" t="s">
        <v>127</v>
      </c>
      <c r="D24" s="432" t="s">
        <v>127</v>
      </c>
      <c r="E24" s="433" t="s">
        <v>127</v>
      </c>
      <c r="F24" s="433" t="s">
        <v>127</v>
      </c>
      <c r="G24" s="433" t="s">
        <v>127</v>
      </c>
      <c r="H24" s="433" t="s">
        <v>127</v>
      </c>
      <c r="I24" s="433">
        <v>1</v>
      </c>
      <c r="J24" s="433">
        <v>1</v>
      </c>
      <c r="K24" s="433" t="s">
        <v>127</v>
      </c>
      <c r="L24" s="433" t="s">
        <v>127</v>
      </c>
      <c r="M24" s="433" t="s">
        <v>127</v>
      </c>
      <c r="N24" s="433" t="s">
        <v>127</v>
      </c>
      <c r="O24" s="433" t="s">
        <v>127</v>
      </c>
      <c r="P24" s="433" t="s">
        <v>127</v>
      </c>
      <c r="Q24" s="433" t="s">
        <v>127</v>
      </c>
    </row>
    <row r="25" spans="1:17" s="587" customFormat="1" ht="18" customHeight="1">
      <c r="A25" s="1257"/>
      <c r="B25" s="431" t="s">
        <v>447</v>
      </c>
      <c r="C25" s="433" t="str">
        <f>IFERROR(C24/C$4*100,"-")</f>
        <v>-</v>
      </c>
      <c r="D25" s="433" t="str">
        <f t="shared" ref="D25" si="115">IFERROR(D24/D$4*100,"-")</f>
        <v>-</v>
      </c>
      <c r="E25" s="433" t="str">
        <f t="shared" ref="E25" si="116">IFERROR(E24/E$4*100,"-")</f>
        <v>-</v>
      </c>
      <c r="F25" s="433" t="str">
        <f t="shared" ref="F25" si="117">IFERROR(F24/F$4*100,"-")</f>
        <v>-</v>
      </c>
      <c r="G25" s="433" t="str">
        <f t="shared" ref="G25" si="118">IFERROR(G24/G$4*100,"-")</f>
        <v>-</v>
      </c>
      <c r="H25" s="433" t="str">
        <f t="shared" ref="H25" si="119">IFERROR(H24/H$4*100,"-")</f>
        <v>-</v>
      </c>
      <c r="I25" s="433">
        <f t="shared" ref="I25" si="120">IFERROR(I24/I$4*100,"-")</f>
        <v>1.5625</v>
      </c>
      <c r="J25" s="433">
        <f t="shared" ref="J25" si="121">IFERROR(J24/J$4*100,"-")</f>
        <v>1.639344262295082</v>
      </c>
      <c r="K25" s="433" t="str">
        <f t="shared" ref="K25" si="122">IFERROR(K24/K$4*100,"-")</f>
        <v>-</v>
      </c>
      <c r="L25" s="433" t="str">
        <f t="shared" ref="L25" si="123">IFERROR(L24/L$4*100,"-")</f>
        <v>-</v>
      </c>
      <c r="M25" s="433" t="str">
        <f t="shared" ref="M25" si="124">IFERROR(M24/M$4*100,"-")</f>
        <v>-</v>
      </c>
      <c r="N25" s="433" t="str">
        <f t="shared" ref="N25" si="125">IFERROR(N24/N$4*100,"-")</f>
        <v>-</v>
      </c>
      <c r="O25" s="433" t="str">
        <f t="shared" ref="O25" si="126">IFERROR(O24/O$4*100,"-")</f>
        <v>-</v>
      </c>
      <c r="P25" s="433" t="str">
        <f t="shared" ref="P25" si="127">IFERROR(P24/P$4*100,"-")</f>
        <v>-</v>
      </c>
      <c r="Q25" s="433" t="str">
        <f t="shared" ref="Q25" si="128">IFERROR(Q24/Q$4*100,"-")</f>
        <v>-</v>
      </c>
    </row>
    <row r="26" spans="1:17" ht="18" customHeight="1">
      <c r="A26" s="1258" t="s">
        <v>116</v>
      </c>
      <c r="B26" s="431" t="s">
        <v>448</v>
      </c>
      <c r="C26" s="433">
        <v>4</v>
      </c>
      <c r="D26" s="433">
        <v>4</v>
      </c>
      <c r="E26" s="433" t="s">
        <v>127</v>
      </c>
      <c r="F26" s="432" t="s">
        <v>127</v>
      </c>
      <c r="G26" s="432" t="s">
        <v>127</v>
      </c>
      <c r="H26" s="432" t="s">
        <v>127</v>
      </c>
      <c r="I26" s="433">
        <v>2</v>
      </c>
      <c r="J26" s="433">
        <v>2</v>
      </c>
      <c r="K26" s="433" t="s">
        <v>127</v>
      </c>
      <c r="L26" s="432">
        <v>4</v>
      </c>
      <c r="M26" s="432">
        <v>4</v>
      </c>
      <c r="N26" s="432" t="s">
        <v>127</v>
      </c>
      <c r="O26" s="432">
        <v>1</v>
      </c>
      <c r="P26" s="432">
        <v>1</v>
      </c>
      <c r="Q26" s="432" t="s">
        <v>127</v>
      </c>
    </row>
    <row r="27" spans="1:17" ht="18" customHeight="1">
      <c r="A27" s="1259"/>
      <c r="B27" s="427" t="s">
        <v>447</v>
      </c>
      <c r="C27" s="434">
        <f>IFERROR(C26/C$4*100,"-")</f>
        <v>9.7560975609756095</v>
      </c>
      <c r="D27" s="434">
        <f t="shared" ref="D27" si="129">IFERROR(D26/D$4*100,"-")</f>
        <v>10</v>
      </c>
      <c r="E27" s="434" t="str">
        <f t="shared" ref="E27" si="130">IFERROR(E26/E$4*100,"-")</f>
        <v>-</v>
      </c>
      <c r="F27" s="434" t="str">
        <f t="shared" ref="F27" si="131">IFERROR(F26/F$4*100,"-")</f>
        <v>-</v>
      </c>
      <c r="G27" s="434" t="str">
        <f t="shared" ref="G27" si="132">IFERROR(G26/G$4*100,"-")</f>
        <v>-</v>
      </c>
      <c r="H27" s="434" t="str">
        <f t="shared" ref="H27" si="133">IFERROR(H26/H$4*100,"-")</f>
        <v>-</v>
      </c>
      <c r="I27" s="434">
        <f t="shared" ref="I27" si="134">IFERROR(I26/I$4*100,"-")</f>
        <v>3.125</v>
      </c>
      <c r="J27" s="434">
        <f t="shared" ref="J27" si="135">IFERROR(J26/J$4*100,"-")</f>
        <v>3.278688524590164</v>
      </c>
      <c r="K27" s="434" t="str">
        <f t="shared" ref="K27" si="136">IFERROR(K26/K$4*100,"-")</f>
        <v>-</v>
      </c>
      <c r="L27" s="434">
        <f t="shared" ref="L27" si="137">IFERROR(L26/L$4*100,"-")</f>
        <v>3.8095238095238098</v>
      </c>
      <c r="M27" s="434">
        <f t="shared" ref="M27" si="138">IFERROR(M26/M$4*100,"-")</f>
        <v>3.8461538461538463</v>
      </c>
      <c r="N27" s="434" t="str">
        <f t="shared" ref="N27" si="139">IFERROR(N26/N$4*100,"-")</f>
        <v>-</v>
      </c>
      <c r="O27" s="434">
        <f t="shared" ref="O27" si="140">IFERROR(O26/O$4*100,"-")</f>
        <v>0.75757575757575757</v>
      </c>
      <c r="P27" s="434">
        <f t="shared" ref="P27" si="141">IFERROR(P26/P$4*100,"-")</f>
        <v>0.77519379844961245</v>
      </c>
      <c r="Q27" s="434" t="str">
        <f t="shared" ref="Q27" si="142">IFERROR(Q26/Q$4*100,"-")</f>
        <v>-</v>
      </c>
    </row>
    <row r="28" spans="1:17" ht="17.100000000000001" customHeight="1">
      <c r="A28" s="627" t="s">
        <v>711</v>
      </c>
      <c r="B28" s="435"/>
      <c r="C28" s="424"/>
      <c r="D28" s="424"/>
      <c r="E28" s="424"/>
      <c r="F28" s="424"/>
      <c r="G28" s="424"/>
      <c r="H28" s="424"/>
      <c r="I28" s="424"/>
      <c r="J28" s="424"/>
      <c r="K28" s="424"/>
    </row>
    <row r="29" spans="1:17" ht="17.45" customHeight="1"/>
  </sheetData>
  <mergeCells count="19">
    <mergeCell ref="A4:A5"/>
    <mergeCell ref="A1:Q1"/>
    <mergeCell ref="A2:B3"/>
    <mergeCell ref="C2:E2"/>
    <mergeCell ref="F2:H2"/>
    <mergeCell ref="I2:K2"/>
    <mergeCell ref="L2:N2"/>
    <mergeCell ref="O2:Q2"/>
    <mergeCell ref="A22:A23"/>
    <mergeCell ref="A6:A7"/>
    <mergeCell ref="A26:A27"/>
    <mergeCell ref="A24:A25"/>
    <mergeCell ref="A14:A15"/>
    <mergeCell ref="A12:A13"/>
    <mergeCell ref="A20:A21"/>
    <mergeCell ref="A18:A19"/>
    <mergeCell ref="A16:A17"/>
    <mergeCell ref="A10:A11"/>
    <mergeCell ref="A8:A9"/>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54"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N16"/>
  <sheetViews>
    <sheetView showGridLines="0" zoomScaleNormal="100" workbookViewId="0">
      <selection activeCell="A5" sqref="A5:A14"/>
    </sheetView>
  </sheetViews>
  <sheetFormatPr defaultColWidth="8.875" defaultRowHeight="15.75"/>
  <cols>
    <col min="1" max="1" width="8.625" style="168" customWidth="1"/>
    <col min="2" max="2" width="11.5" style="168" customWidth="1"/>
    <col min="3" max="4" width="10.625" style="168" customWidth="1"/>
    <col min="5" max="6" width="11.125" style="168" customWidth="1"/>
    <col min="7" max="7" width="10.625" style="168" customWidth="1"/>
    <col min="8" max="8" width="10.875" style="168" bestFit="1" customWidth="1"/>
    <col min="9" max="9" width="9.125" style="168" customWidth="1"/>
    <col min="10" max="11" width="10.875" style="168" bestFit="1" customWidth="1"/>
    <col min="12" max="12" width="9.125" style="168" customWidth="1"/>
    <col min="13" max="14" width="10.875" style="168" bestFit="1" customWidth="1"/>
    <col min="15" max="256" width="8.875" style="168"/>
    <col min="257" max="257" width="8.625" style="168" customWidth="1"/>
    <col min="258" max="258" width="11.5" style="168" customWidth="1"/>
    <col min="259" max="260" width="10.625" style="168" customWidth="1"/>
    <col min="261" max="262" width="11.125" style="168" customWidth="1"/>
    <col min="263" max="263" width="10.625" style="168" customWidth="1"/>
    <col min="264" max="270" width="9.125" style="168" customWidth="1"/>
    <col min="271" max="512" width="8.875" style="168"/>
    <col min="513" max="513" width="8.625" style="168" customWidth="1"/>
    <col min="514" max="514" width="11.5" style="168" customWidth="1"/>
    <col min="515" max="516" width="10.625" style="168" customWidth="1"/>
    <col min="517" max="518" width="11.125" style="168" customWidth="1"/>
    <col min="519" max="519" width="10.625" style="168" customWidth="1"/>
    <col min="520" max="526" width="9.125" style="168" customWidth="1"/>
    <col min="527" max="768" width="8.875" style="168"/>
    <col min="769" max="769" width="8.625" style="168" customWidth="1"/>
    <col min="770" max="770" width="11.5" style="168" customWidth="1"/>
    <col min="771" max="772" width="10.625" style="168" customWidth="1"/>
    <col min="773" max="774" width="11.125" style="168" customWidth="1"/>
    <col min="775" max="775" width="10.625" style="168" customWidth="1"/>
    <col min="776" max="782" width="9.125" style="168" customWidth="1"/>
    <col min="783" max="1024" width="8.875" style="168"/>
    <col min="1025" max="1025" width="8.625" style="168" customWidth="1"/>
    <col min="1026" max="1026" width="11.5" style="168" customWidth="1"/>
    <col min="1027" max="1028" width="10.625" style="168" customWidth="1"/>
    <col min="1029" max="1030" width="11.125" style="168" customWidth="1"/>
    <col min="1031" max="1031" width="10.625" style="168" customWidth="1"/>
    <col min="1032" max="1038" width="9.125" style="168" customWidth="1"/>
    <col min="1039" max="1280" width="8.875" style="168"/>
    <col min="1281" max="1281" width="8.625" style="168" customWidth="1"/>
    <col min="1282" max="1282" width="11.5" style="168" customWidth="1"/>
    <col min="1283" max="1284" width="10.625" style="168" customWidth="1"/>
    <col min="1285" max="1286" width="11.125" style="168" customWidth="1"/>
    <col min="1287" max="1287" width="10.625" style="168" customWidth="1"/>
    <col min="1288" max="1294" width="9.125" style="168" customWidth="1"/>
    <col min="1295" max="1536" width="8.875" style="168"/>
    <col min="1537" max="1537" width="8.625" style="168" customWidth="1"/>
    <col min="1538" max="1538" width="11.5" style="168" customWidth="1"/>
    <col min="1539" max="1540" width="10.625" style="168" customWidth="1"/>
    <col min="1541" max="1542" width="11.125" style="168" customWidth="1"/>
    <col min="1543" max="1543" width="10.625" style="168" customWidth="1"/>
    <col min="1544" max="1550" width="9.125" style="168" customWidth="1"/>
    <col min="1551" max="1792" width="8.875" style="168"/>
    <col min="1793" max="1793" width="8.625" style="168" customWidth="1"/>
    <col min="1794" max="1794" width="11.5" style="168" customWidth="1"/>
    <col min="1795" max="1796" width="10.625" style="168" customWidth="1"/>
    <col min="1797" max="1798" width="11.125" style="168" customWidth="1"/>
    <col min="1799" max="1799" width="10.625" style="168" customWidth="1"/>
    <col min="1800" max="1806" width="9.125" style="168" customWidth="1"/>
    <col min="1807" max="2048" width="8.875" style="168"/>
    <col min="2049" max="2049" width="8.625" style="168" customWidth="1"/>
    <col min="2050" max="2050" width="11.5" style="168" customWidth="1"/>
    <col min="2051" max="2052" width="10.625" style="168" customWidth="1"/>
    <col min="2053" max="2054" width="11.125" style="168" customWidth="1"/>
    <col min="2055" max="2055" width="10.625" style="168" customWidth="1"/>
    <col min="2056" max="2062" width="9.125" style="168" customWidth="1"/>
    <col min="2063" max="2304" width="8.875" style="168"/>
    <col min="2305" max="2305" width="8.625" style="168" customWidth="1"/>
    <col min="2306" max="2306" width="11.5" style="168" customWidth="1"/>
    <col min="2307" max="2308" width="10.625" style="168" customWidth="1"/>
    <col min="2309" max="2310" width="11.125" style="168" customWidth="1"/>
    <col min="2311" max="2311" width="10.625" style="168" customWidth="1"/>
    <col min="2312" max="2318" width="9.125" style="168" customWidth="1"/>
    <col min="2319" max="2560" width="8.875" style="168"/>
    <col min="2561" max="2561" width="8.625" style="168" customWidth="1"/>
    <col min="2562" max="2562" width="11.5" style="168" customWidth="1"/>
    <col min="2563" max="2564" width="10.625" style="168" customWidth="1"/>
    <col min="2565" max="2566" width="11.125" style="168" customWidth="1"/>
    <col min="2567" max="2567" width="10.625" style="168" customWidth="1"/>
    <col min="2568" max="2574" width="9.125" style="168" customWidth="1"/>
    <col min="2575" max="2816" width="8.875" style="168"/>
    <col min="2817" max="2817" width="8.625" style="168" customWidth="1"/>
    <col min="2818" max="2818" width="11.5" style="168" customWidth="1"/>
    <col min="2819" max="2820" width="10.625" style="168" customWidth="1"/>
    <col min="2821" max="2822" width="11.125" style="168" customWidth="1"/>
    <col min="2823" max="2823" width="10.625" style="168" customWidth="1"/>
    <col min="2824" max="2830" width="9.125" style="168" customWidth="1"/>
    <col min="2831" max="3072" width="8.875" style="168"/>
    <col min="3073" max="3073" width="8.625" style="168" customWidth="1"/>
    <col min="3074" max="3074" width="11.5" style="168" customWidth="1"/>
    <col min="3075" max="3076" width="10.625" style="168" customWidth="1"/>
    <col min="3077" max="3078" width="11.125" style="168" customWidth="1"/>
    <col min="3079" max="3079" width="10.625" style="168" customWidth="1"/>
    <col min="3080" max="3086" width="9.125" style="168" customWidth="1"/>
    <col min="3087" max="3328" width="8.875" style="168"/>
    <col min="3329" max="3329" width="8.625" style="168" customWidth="1"/>
    <col min="3330" max="3330" width="11.5" style="168" customWidth="1"/>
    <col min="3331" max="3332" width="10.625" style="168" customWidth="1"/>
    <col min="3333" max="3334" width="11.125" style="168" customWidth="1"/>
    <col min="3335" max="3335" width="10.625" style="168" customWidth="1"/>
    <col min="3336" max="3342" width="9.125" style="168" customWidth="1"/>
    <col min="3343" max="3584" width="8.875" style="168"/>
    <col min="3585" max="3585" width="8.625" style="168" customWidth="1"/>
    <col min="3586" max="3586" width="11.5" style="168" customWidth="1"/>
    <col min="3587" max="3588" width="10.625" style="168" customWidth="1"/>
    <col min="3589" max="3590" width="11.125" style="168" customWidth="1"/>
    <col min="3591" max="3591" width="10.625" style="168" customWidth="1"/>
    <col min="3592" max="3598" width="9.125" style="168" customWidth="1"/>
    <col min="3599" max="3840" width="8.875" style="168"/>
    <col min="3841" max="3841" width="8.625" style="168" customWidth="1"/>
    <col min="3842" max="3842" width="11.5" style="168" customWidth="1"/>
    <col min="3843" max="3844" width="10.625" style="168" customWidth="1"/>
    <col min="3845" max="3846" width="11.125" style="168" customWidth="1"/>
    <col min="3847" max="3847" width="10.625" style="168" customWidth="1"/>
    <col min="3848" max="3854" width="9.125" style="168" customWidth="1"/>
    <col min="3855" max="4096" width="8.875" style="168"/>
    <col min="4097" max="4097" width="8.625" style="168" customWidth="1"/>
    <col min="4098" max="4098" width="11.5" style="168" customWidth="1"/>
    <col min="4099" max="4100" width="10.625" style="168" customWidth="1"/>
    <col min="4101" max="4102" width="11.125" style="168" customWidth="1"/>
    <col min="4103" max="4103" width="10.625" style="168" customWidth="1"/>
    <col min="4104" max="4110" width="9.125" style="168" customWidth="1"/>
    <col min="4111" max="4352" width="8.875" style="168"/>
    <col min="4353" max="4353" width="8.625" style="168" customWidth="1"/>
    <col min="4354" max="4354" width="11.5" style="168" customWidth="1"/>
    <col min="4355" max="4356" width="10.625" style="168" customWidth="1"/>
    <col min="4357" max="4358" width="11.125" style="168" customWidth="1"/>
    <col min="4359" max="4359" width="10.625" style="168" customWidth="1"/>
    <col min="4360" max="4366" width="9.125" style="168" customWidth="1"/>
    <col min="4367" max="4608" width="8.875" style="168"/>
    <col min="4609" max="4609" width="8.625" style="168" customWidth="1"/>
    <col min="4610" max="4610" width="11.5" style="168" customWidth="1"/>
    <col min="4611" max="4612" width="10.625" style="168" customWidth="1"/>
    <col min="4613" max="4614" width="11.125" style="168" customWidth="1"/>
    <col min="4615" max="4615" width="10.625" style="168" customWidth="1"/>
    <col min="4616" max="4622" width="9.125" style="168" customWidth="1"/>
    <col min="4623" max="4864" width="8.875" style="168"/>
    <col min="4865" max="4865" width="8.625" style="168" customWidth="1"/>
    <col min="4866" max="4866" width="11.5" style="168" customWidth="1"/>
    <col min="4867" max="4868" width="10.625" style="168" customWidth="1"/>
    <col min="4869" max="4870" width="11.125" style="168" customWidth="1"/>
    <col min="4871" max="4871" width="10.625" style="168" customWidth="1"/>
    <col min="4872" max="4878" width="9.125" style="168" customWidth="1"/>
    <col min="4879" max="5120" width="8.875" style="168"/>
    <col min="5121" max="5121" width="8.625" style="168" customWidth="1"/>
    <col min="5122" max="5122" width="11.5" style="168" customWidth="1"/>
    <col min="5123" max="5124" width="10.625" style="168" customWidth="1"/>
    <col min="5125" max="5126" width="11.125" style="168" customWidth="1"/>
    <col min="5127" max="5127" width="10.625" style="168" customWidth="1"/>
    <col min="5128" max="5134" width="9.125" style="168" customWidth="1"/>
    <col min="5135" max="5376" width="8.875" style="168"/>
    <col min="5377" max="5377" width="8.625" style="168" customWidth="1"/>
    <col min="5378" max="5378" width="11.5" style="168" customWidth="1"/>
    <col min="5379" max="5380" width="10.625" style="168" customWidth="1"/>
    <col min="5381" max="5382" width="11.125" style="168" customWidth="1"/>
    <col min="5383" max="5383" width="10.625" style="168" customWidth="1"/>
    <col min="5384" max="5390" width="9.125" style="168" customWidth="1"/>
    <col min="5391" max="5632" width="8.875" style="168"/>
    <col min="5633" max="5633" width="8.625" style="168" customWidth="1"/>
    <col min="5634" max="5634" width="11.5" style="168" customWidth="1"/>
    <col min="5635" max="5636" width="10.625" style="168" customWidth="1"/>
    <col min="5637" max="5638" width="11.125" style="168" customWidth="1"/>
    <col min="5639" max="5639" width="10.625" style="168" customWidth="1"/>
    <col min="5640" max="5646" width="9.125" style="168" customWidth="1"/>
    <col min="5647" max="5888" width="8.875" style="168"/>
    <col min="5889" max="5889" width="8.625" style="168" customWidth="1"/>
    <col min="5890" max="5890" width="11.5" style="168" customWidth="1"/>
    <col min="5891" max="5892" width="10.625" style="168" customWidth="1"/>
    <col min="5893" max="5894" width="11.125" style="168" customWidth="1"/>
    <col min="5895" max="5895" width="10.625" style="168" customWidth="1"/>
    <col min="5896" max="5902" width="9.125" style="168" customWidth="1"/>
    <col min="5903" max="6144" width="8.875" style="168"/>
    <col min="6145" max="6145" width="8.625" style="168" customWidth="1"/>
    <col min="6146" max="6146" width="11.5" style="168" customWidth="1"/>
    <col min="6147" max="6148" width="10.625" style="168" customWidth="1"/>
    <col min="6149" max="6150" width="11.125" style="168" customWidth="1"/>
    <col min="6151" max="6151" width="10.625" style="168" customWidth="1"/>
    <col min="6152" max="6158" width="9.125" style="168" customWidth="1"/>
    <col min="6159" max="6400" width="8.875" style="168"/>
    <col min="6401" max="6401" width="8.625" style="168" customWidth="1"/>
    <col min="6402" max="6402" width="11.5" style="168" customWidth="1"/>
    <col min="6403" max="6404" width="10.625" style="168" customWidth="1"/>
    <col min="6405" max="6406" width="11.125" style="168" customWidth="1"/>
    <col min="6407" max="6407" width="10.625" style="168" customWidth="1"/>
    <col min="6408" max="6414" width="9.125" style="168" customWidth="1"/>
    <col min="6415" max="6656" width="8.875" style="168"/>
    <col min="6657" max="6657" width="8.625" style="168" customWidth="1"/>
    <col min="6658" max="6658" width="11.5" style="168" customWidth="1"/>
    <col min="6659" max="6660" width="10.625" style="168" customWidth="1"/>
    <col min="6661" max="6662" width="11.125" style="168" customWidth="1"/>
    <col min="6663" max="6663" width="10.625" style="168" customWidth="1"/>
    <col min="6664" max="6670" width="9.125" style="168" customWidth="1"/>
    <col min="6671" max="6912" width="8.875" style="168"/>
    <col min="6913" max="6913" width="8.625" style="168" customWidth="1"/>
    <col min="6914" max="6914" width="11.5" style="168" customWidth="1"/>
    <col min="6915" max="6916" width="10.625" style="168" customWidth="1"/>
    <col min="6917" max="6918" width="11.125" style="168" customWidth="1"/>
    <col min="6919" max="6919" width="10.625" style="168" customWidth="1"/>
    <col min="6920" max="6926" width="9.125" style="168" customWidth="1"/>
    <col min="6927" max="7168" width="8.875" style="168"/>
    <col min="7169" max="7169" width="8.625" style="168" customWidth="1"/>
    <col min="7170" max="7170" width="11.5" style="168" customWidth="1"/>
    <col min="7171" max="7172" width="10.625" style="168" customWidth="1"/>
    <col min="7173" max="7174" width="11.125" style="168" customWidth="1"/>
    <col min="7175" max="7175" width="10.625" style="168" customWidth="1"/>
    <col min="7176" max="7182" width="9.125" style="168" customWidth="1"/>
    <col min="7183" max="7424" width="8.875" style="168"/>
    <col min="7425" max="7425" width="8.625" style="168" customWidth="1"/>
    <col min="7426" max="7426" width="11.5" style="168" customWidth="1"/>
    <col min="7427" max="7428" width="10.625" style="168" customWidth="1"/>
    <col min="7429" max="7430" width="11.125" style="168" customWidth="1"/>
    <col min="7431" max="7431" width="10.625" style="168" customWidth="1"/>
    <col min="7432" max="7438" width="9.125" style="168" customWidth="1"/>
    <col min="7439" max="7680" width="8.875" style="168"/>
    <col min="7681" max="7681" width="8.625" style="168" customWidth="1"/>
    <col min="7682" max="7682" width="11.5" style="168" customWidth="1"/>
    <col min="7683" max="7684" width="10.625" style="168" customWidth="1"/>
    <col min="7685" max="7686" width="11.125" style="168" customWidth="1"/>
    <col min="7687" max="7687" width="10.625" style="168" customWidth="1"/>
    <col min="7688" max="7694" width="9.125" style="168" customWidth="1"/>
    <col min="7695" max="7936" width="8.875" style="168"/>
    <col min="7937" max="7937" width="8.625" style="168" customWidth="1"/>
    <col min="7938" max="7938" width="11.5" style="168" customWidth="1"/>
    <col min="7939" max="7940" width="10.625" style="168" customWidth="1"/>
    <col min="7941" max="7942" width="11.125" style="168" customWidth="1"/>
    <col min="7943" max="7943" width="10.625" style="168" customWidth="1"/>
    <col min="7944" max="7950" width="9.125" style="168" customWidth="1"/>
    <col min="7951" max="8192" width="8.875" style="168"/>
    <col min="8193" max="8193" width="8.625" style="168" customWidth="1"/>
    <col min="8194" max="8194" width="11.5" style="168" customWidth="1"/>
    <col min="8195" max="8196" width="10.625" style="168" customWidth="1"/>
    <col min="8197" max="8198" width="11.125" style="168" customWidth="1"/>
    <col min="8199" max="8199" width="10.625" style="168" customWidth="1"/>
    <col min="8200" max="8206" width="9.125" style="168" customWidth="1"/>
    <col min="8207" max="8448" width="8.875" style="168"/>
    <col min="8449" max="8449" width="8.625" style="168" customWidth="1"/>
    <col min="8450" max="8450" width="11.5" style="168" customWidth="1"/>
    <col min="8451" max="8452" width="10.625" style="168" customWidth="1"/>
    <col min="8453" max="8454" width="11.125" style="168" customWidth="1"/>
    <col min="8455" max="8455" width="10.625" style="168" customWidth="1"/>
    <col min="8456" max="8462" width="9.125" style="168" customWidth="1"/>
    <col min="8463" max="8704" width="8.875" style="168"/>
    <col min="8705" max="8705" width="8.625" style="168" customWidth="1"/>
    <col min="8706" max="8706" width="11.5" style="168" customWidth="1"/>
    <col min="8707" max="8708" width="10.625" style="168" customWidth="1"/>
    <col min="8709" max="8710" width="11.125" style="168" customWidth="1"/>
    <col min="8711" max="8711" width="10.625" style="168" customWidth="1"/>
    <col min="8712" max="8718" width="9.125" style="168" customWidth="1"/>
    <col min="8719" max="8960" width="8.875" style="168"/>
    <col min="8961" max="8961" width="8.625" style="168" customWidth="1"/>
    <col min="8962" max="8962" width="11.5" style="168" customWidth="1"/>
    <col min="8963" max="8964" width="10.625" style="168" customWidth="1"/>
    <col min="8965" max="8966" width="11.125" style="168" customWidth="1"/>
    <col min="8967" max="8967" width="10.625" style="168" customWidth="1"/>
    <col min="8968" max="8974" width="9.125" style="168" customWidth="1"/>
    <col min="8975" max="9216" width="8.875" style="168"/>
    <col min="9217" max="9217" width="8.625" style="168" customWidth="1"/>
    <col min="9218" max="9218" width="11.5" style="168" customWidth="1"/>
    <col min="9219" max="9220" width="10.625" style="168" customWidth="1"/>
    <col min="9221" max="9222" width="11.125" style="168" customWidth="1"/>
    <col min="9223" max="9223" width="10.625" style="168" customWidth="1"/>
    <col min="9224" max="9230" width="9.125" style="168" customWidth="1"/>
    <col min="9231" max="9472" width="8.875" style="168"/>
    <col min="9473" max="9473" width="8.625" style="168" customWidth="1"/>
    <col min="9474" max="9474" width="11.5" style="168" customWidth="1"/>
    <col min="9475" max="9476" width="10.625" style="168" customWidth="1"/>
    <col min="9477" max="9478" width="11.125" style="168" customWidth="1"/>
    <col min="9479" max="9479" width="10.625" style="168" customWidth="1"/>
    <col min="9480" max="9486" width="9.125" style="168" customWidth="1"/>
    <col min="9487" max="9728" width="8.875" style="168"/>
    <col min="9729" max="9729" width="8.625" style="168" customWidth="1"/>
    <col min="9730" max="9730" width="11.5" style="168" customWidth="1"/>
    <col min="9731" max="9732" width="10.625" style="168" customWidth="1"/>
    <col min="9733" max="9734" width="11.125" style="168" customWidth="1"/>
    <col min="9735" max="9735" width="10.625" style="168" customWidth="1"/>
    <col min="9736" max="9742" width="9.125" style="168" customWidth="1"/>
    <col min="9743" max="9984" width="8.875" style="168"/>
    <col min="9985" max="9985" width="8.625" style="168" customWidth="1"/>
    <col min="9986" max="9986" width="11.5" style="168" customWidth="1"/>
    <col min="9987" max="9988" width="10.625" style="168" customWidth="1"/>
    <col min="9989" max="9990" width="11.125" style="168" customWidth="1"/>
    <col min="9991" max="9991" width="10.625" style="168" customWidth="1"/>
    <col min="9992" max="9998" width="9.125" style="168" customWidth="1"/>
    <col min="9999" max="10240" width="8.875" style="168"/>
    <col min="10241" max="10241" width="8.625" style="168" customWidth="1"/>
    <col min="10242" max="10242" width="11.5" style="168" customWidth="1"/>
    <col min="10243" max="10244" width="10.625" style="168" customWidth="1"/>
    <col min="10245" max="10246" width="11.125" style="168" customWidth="1"/>
    <col min="10247" max="10247" width="10.625" style="168" customWidth="1"/>
    <col min="10248" max="10254" width="9.125" style="168" customWidth="1"/>
    <col min="10255" max="10496" width="8.875" style="168"/>
    <col min="10497" max="10497" width="8.625" style="168" customWidth="1"/>
    <col min="10498" max="10498" width="11.5" style="168" customWidth="1"/>
    <col min="10499" max="10500" width="10.625" style="168" customWidth="1"/>
    <col min="10501" max="10502" width="11.125" style="168" customWidth="1"/>
    <col min="10503" max="10503" width="10.625" style="168" customWidth="1"/>
    <col min="10504" max="10510" width="9.125" style="168" customWidth="1"/>
    <col min="10511" max="10752" width="8.875" style="168"/>
    <col min="10753" max="10753" width="8.625" style="168" customWidth="1"/>
    <col min="10754" max="10754" width="11.5" style="168" customWidth="1"/>
    <col min="10755" max="10756" width="10.625" style="168" customWidth="1"/>
    <col min="10757" max="10758" width="11.125" style="168" customWidth="1"/>
    <col min="10759" max="10759" width="10.625" style="168" customWidth="1"/>
    <col min="10760" max="10766" width="9.125" style="168" customWidth="1"/>
    <col min="10767" max="11008" width="8.875" style="168"/>
    <col min="11009" max="11009" width="8.625" style="168" customWidth="1"/>
    <col min="11010" max="11010" width="11.5" style="168" customWidth="1"/>
    <col min="11011" max="11012" width="10.625" style="168" customWidth="1"/>
    <col min="11013" max="11014" width="11.125" style="168" customWidth="1"/>
    <col min="11015" max="11015" width="10.625" style="168" customWidth="1"/>
    <col min="11016" max="11022" width="9.125" style="168" customWidth="1"/>
    <col min="11023" max="11264" width="8.875" style="168"/>
    <col min="11265" max="11265" width="8.625" style="168" customWidth="1"/>
    <col min="11266" max="11266" width="11.5" style="168" customWidth="1"/>
    <col min="11267" max="11268" width="10.625" style="168" customWidth="1"/>
    <col min="11269" max="11270" width="11.125" style="168" customWidth="1"/>
    <col min="11271" max="11271" width="10.625" style="168" customWidth="1"/>
    <col min="11272" max="11278" width="9.125" style="168" customWidth="1"/>
    <col min="11279" max="11520" width="8.875" style="168"/>
    <col min="11521" max="11521" width="8.625" style="168" customWidth="1"/>
    <col min="11522" max="11522" width="11.5" style="168" customWidth="1"/>
    <col min="11523" max="11524" width="10.625" style="168" customWidth="1"/>
    <col min="11525" max="11526" width="11.125" style="168" customWidth="1"/>
    <col min="11527" max="11527" width="10.625" style="168" customWidth="1"/>
    <col min="11528" max="11534" width="9.125" style="168" customWidth="1"/>
    <col min="11535" max="11776" width="8.875" style="168"/>
    <col min="11777" max="11777" width="8.625" style="168" customWidth="1"/>
    <col min="11778" max="11778" width="11.5" style="168" customWidth="1"/>
    <col min="11779" max="11780" width="10.625" style="168" customWidth="1"/>
    <col min="11781" max="11782" width="11.125" style="168" customWidth="1"/>
    <col min="11783" max="11783" width="10.625" style="168" customWidth="1"/>
    <col min="11784" max="11790" width="9.125" style="168" customWidth="1"/>
    <col min="11791" max="12032" width="8.875" style="168"/>
    <col min="12033" max="12033" width="8.625" style="168" customWidth="1"/>
    <col min="12034" max="12034" width="11.5" style="168" customWidth="1"/>
    <col min="12035" max="12036" width="10.625" style="168" customWidth="1"/>
    <col min="12037" max="12038" width="11.125" style="168" customWidth="1"/>
    <col min="12039" max="12039" width="10.625" style="168" customWidth="1"/>
    <col min="12040" max="12046" width="9.125" style="168" customWidth="1"/>
    <col min="12047" max="12288" width="8.875" style="168"/>
    <col min="12289" max="12289" width="8.625" style="168" customWidth="1"/>
    <col min="12290" max="12290" width="11.5" style="168" customWidth="1"/>
    <col min="12291" max="12292" width="10.625" style="168" customWidth="1"/>
    <col min="12293" max="12294" width="11.125" style="168" customWidth="1"/>
    <col min="12295" max="12295" width="10.625" style="168" customWidth="1"/>
    <col min="12296" max="12302" width="9.125" style="168" customWidth="1"/>
    <col min="12303" max="12544" width="8.875" style="168"/>
    <col min="12545" max="12545" width="8.625" style="168" customWidth="1"/>
    <col min="12546" max="12546" width="11.5" style="168" customWidth="1"/>
    <col min="12547" max="12548" width="10.625" style="168" customWidth="1"/>
    <col min="12549" max="12550" width="11.125" style="168" customWidth="1"/>
    <col min="12551" max="12551" width="10.625" style="168" customWidth="1"/>
    <col min="12552" max="12558" width="9.125" style="168" customWidth="1"/>
    <col min="12559" max="12800" width="8.875" style="168"/>
    <col min="12801" max="12801" width="8.625" style="168" customWidth="1"/>
    <col min="12802" max="12802" width="11.5" style="168" customWidth="1"/>
    <col min="12803" max="12804" width="10.625" style="168" customWidth="1"/>
    <col min="12805" max="12806" width="11.125" style="168" customWidth="1"/>
    <col min="12807" max="12807" width="10.625" style="168" customWidth="1"/>
    <col min="12808" max="12814" width="9.125" style="168" customWidth="1"/>
    <col min="12815" max="13056" width="8.875" style="168"/>
    <col min="13057" max="13057" width="8.625" style="168" customWidth="1"/>
    <col min="13058" max="13058" width="11.5" style="168" customWidth="1"/>
    <col min="13059" max="13060" width="10.625" style="168" customWidth="1"/>
    <col min="13061" max="13062" width="11.125" style="168" customWidth="1"/>
    <col min="13063" max="13063" width="10.625" style="168" customWidth="1"/>
    <col min="13064" max="13070" width="9.125" style="168" customWidth="1"/>
    <col min="13071" max="13312" width="8.875" style="168"/>
    <col min="13313" max="13313" width="8.625" style="168" customWidth="1"/>
    <col min="13314" max="13314" width="11.5" style="168" customWidth="1"/>
    <col min="13315" max="13316" width="10.625" style="168" customWidth="1"/>
    <col min="13317" max="13318" width="11.125" style="168" customWidth="1"/>
    <col min="13319" max="13319" width="10.625" style="168" customWidth="1"/>
    <col min="13320" max="13326" width="9.125" style="168" customWidth="1"/>
    <col min="13327" max="13568" width="8.875" style="168"/>
    <col min="13569" max="13569" width="8.625" style="168" customWidth="1"/>
    <col min="13570" max="13570" width="11.5" style="168" customWidth="1"/>
    <col min="13571" max="13572" width="10.625" style="168" customWidth="1"/>
    <col min="13573" max="13574" width="11.125" style="168" customWidth="1"/>
    <col min="13575" max="13575" width="10.625" style="168" customWidth="1"/>
    <col min="13576" max="13582" width="9.125" style="168" customWidth="1"/>
    <col min="13583" max="13824" width="8.875" style="168"/>
    <col min="13825" max="13825" width="8.625" style="168" customWidth="1"/>
    <col min="13826" max="13826" width="11.5" style="168" customWidth="1"/>
    <col min="13827" max="13828" width="10.625" style="168" customWidth="1"/>
    <col min="13829" max="13830" width="11.125" style="168" customWidth="1"/>
    <col min="13831" max="13831" width="10.625" style="168" customWidth="1"/>
    <col min="13832" max="13838" width="9.125" style="168" customWidth="1"/>
    <col min="13839" max="14080" width="8.875" style="168"/>
    <col min="14081" max="14081" width="8.625" style="168" customWidth="1"/>
    <col min="14082" max="14082" width="11.5" style="168" customWidth="1"/>
    <col min="14083" max="14084" width="10.625" style="168" customWidth="1"/>
    <col min="14085" max="14086" width="11.125" style="168" customWidth="1"/>
    <col min="14087" max="14087" width="10.625" style="168" customWidth="1"/>
    <col min="14088" max="14094" width="9.125" style="168" customWidth="1"/>
    <col min="14095" max="14336" width="8.875" style="168"/>
    <col min="14337" max="14337" width="8.625" style="168" customWidth="1"/>
    <col min="14338" max="14338" width="11.5" style="168" customWidth="1"/>
    <col min="14339" max="14340" width="10.625" style="168" customWidth="1"/>
    <col min="14341" max="14342" width="11.125" style="168" customWidth="1"/>
    <col min="14343" max="14343" width="10.625" style="168" customWidth="1"/>
    <col min="14344" max="14350" width="9.125" style="168" customWidth="1"/>
    <col min="14351" max="14592" width="8.875" style="168"/>
    <col min="14593" max="14593" width="8.625" style="168" customWidth="1"/>
    <col min="14594" max="14594" width="11.5" style="168" customWidth="1"/>
    <col min="14595" max="14596" width="10.625" style="168" customWidth="1"/>
    <col min="14597" max="14598" width="11.125" style="168" customWidth="1"/>
    <col min="14599" max="14599" width="10.625" style="168" customWidth="1"/>
    <col min="14600" max="14606" width="9.125" style="168" customWidth="1"/>
    <col min="14607" max="14848" width="8.875" style="168"/>
    <col min="14849" max="14849" width="8.625" style="168" customWidth="1"/>
    <col min="14850" max="14850" width="11.5" style="168" customWidth="1"/>
    <col min="14851" max="14852" width="10.625" style="168" customWidth="1"/>
    <col min="14853" max="14854" width="11.125" style="168" customWidth="1"/>
    <col min="14855" max="14855" width="10.625" style="168" customWidth="1"/>
    <col min="14856" max="14862" width="9.125" style="168" customWidth="1"/>
    <col min="14863" max="15104" width="8.875" style="168"/>
    <col min="15105" max="15105" width="8.625" style="168" customWidth="1"/>
    <col min="15106" max="15106" width="11.5" style="168" customWidth="1"/>
    <col min="15107" max="15108" width="10.625" style="168" customWidth="1"/>
    <col min="15109" max="15110" width="11.125" style="168" customWidth="1"/>
    <col min="15111" max="15111" width="10.625" style="168" customWidth="1"/>
    <col min="15112" max="15118" width="9.125" style="168" customWidth="1"/>
    <col min="15119" max="15360" width="8.875" style="168"/>
    <col min="15361" max="15361" width="8.625" style="168" customWidth="1"/>
    <col min="15362" max="15362" width="11.5" style="168" customWidth="1"/>
    <col min="15363" max="15364" width="10.625" style="168" customWidth="1"/>
    <col min="15365" max="15366" width="11.125" style="168" customWidth="1"/>
    <col min="15367" max="15367" width="10.625" style="168" customWidth="1"/>
    <col min="15368" max="15374" width="9.125" style="168" customWidth="1"/>
    <col min="15375" max="15616" width="8.875" style="168"/>
    <col min="15617" max="15617" width="8.625" style="168" customWidth="1"/>
    <col min="15618" max="15618" width="11.5" style="168" customWidth="1"/>
    <col min="15619" max="15620" width="10.625" style="168" customWidth="1"/>
    <col min="15621" max="15622" width="11.125" style="168" customWidth="1"/>
    <col min="15623" max="15623" width="10.625" style="168" customWidth="1"/>
    <col min="15624" max="15630" width="9.125" style="168" customWidth="1"/>
    <col min="15631" max="15872" width="8.875" style="168"/>
    <col min="15873" max="15873" width="8.625" style="168" customWidth="1"/>
    <col min="15874" max="15874" width="11.5" style="168" customWidth="1"/>
    <col min="15875" max="15876" width="10.625" style="168" customWidth="1"/>
    <col min="15877" max="15878" width="11.125" style="168" customWidth="1"/>
    <col min="15879" max="15879" width="10.625" style="168" customWidth="1"/>
    <col min="15880" max="15886" width="9.125" style="168" customWidth="1"/>
    <col min="15887" max="16128" width="8.875" style="168"/>
    <col min="16129" max="16129" width="8.625" style="168" customWidth="1"/>
    <col min="16130" max="16130" width="11.5" style="168" customWidth="1"/>
    <col min="16131" max="16132" width="10.625" style="168" customWidth="1"/>
    <col min="16133" max="16134" width="11.125" style="168" customWidth="1"/>
    <col min="16135" max="16135" width="10.625" style="168" customWidth="1"/>
    <col min="16136" max="16142" width="9.125" style="168" customWidth="1"/>
    <col min="16143" max="16384" width="8.875" style="168"/>
  </cols>
  <sheetData>
    <row r="1" spans="1:14" ht="26.25" customHeight="1">
      <c r="A1" s="1274" t="s">
        <v>1261</v>
      </c>
      <c r="B1" s="1274"/>
      <c r="C1" s="1274"/>
      <c r="D1" s="1274"/>
      <c r="E1" s="1274"/>
      <c r="F1" s="1274"/>
      <c r="G1" s="1274"/>
      <c r="H1" s="1274"/>
      <c r="I1" s="1274"/>
      <c r="J1" s="1274"/>
      <c r="K1" s="1274"/>
      <c r="L1" s="1274"/>
      <c r="M1" s="1274"/>
      <c r="N1" s="1274"/>
    </row>
    <row r="2" spans="1:14" s="586" customFormat="1" ht="22.7" customHeight="1">
      <c r="A2" s="588"/>
      <c r="B2" s="1272" t="s">
        <v>1249</v>
      </c>
      <c r="C2" s="867"/>
      <c r="D2" s="867"/>
      <c r="E2" s="868" t="s">
        <v>1250</v>
      </c>
      <c r="F2" s="869"/>
      <c r="G2" s="869"/>
      <c r="H2" s="869"/>
      <c r="I2" s="869"/>
      <c r="J2" s="869"/>
      <c r="K2" s="869"/>
      <c r="L2" s="1267" t="s">
        <v>1251</v>
      </c>
      <c r="M2" s="1268"/>
      <c r="N2" s="630"/>
    </row>
    <row r="3" spans="1:14" s="586" customFormat="1" ht="22.5" customHeight="1">
      <c r="A3" s="589"/>
      <c r="B3" s="1273"/>
      <c r="C3" s="870"/>
      <c r="D3" s="870"/>
      <c r="E3" s="871"/>
      <c r="F3" s="872" t="s">
        <v>1252</v>
      </c>
      <c r="G3" s="629"/>
      <c r="H3" s="629"/>
      <c r="I3" s="872" t="s">
        <v>1253</v>
      </c>
      <c r="J3" s="629"/>
      <c r="K3" s="629"/>
      <c r="L3" s="1269"/>
      <c r="M3" s="1270"/>
      <c r="N3" s="590"/>
    </row>
    <row r="4" spans="1:14" s="586" customFormat="1" ht="39" customHeight="1">
      <c r="A4" s="589"/>
      <c r="B4" s="628"/>
      <c r="C4" s="873" t="s">
        <v>1254</v>
      </c>
      <c r="D4" s="873" t="s">
        <v>1255</v>
      </c>
      <c r="E4" s="631"/>
      <c r="F4" s="874"/>
      <c r="G4" s="875" t="s">
        <v>1256</v>
      </c>
      <c r="H4" s="875" t="s">
        <v>1257</v>
      </c>
      <c r="I4" s="874"/>
      <c r="J4" s="875" t="s">
        <v>1258</v>
      </c>
      <c r="K4" s="875" t="s">
        <v>1257</v>
      </c>
      <c r="L4" s="634"/>
      <c r="M4" s="873" t="s">
        <v>1256</v>
      </c>
      <c r="N4" s="873" t="s">
        <v>1259</v>
      </c>
    </row>
    <row r="5" spans="1:14" ht="30.2" customHeight="1">
      <c r="A5" s="441" t="s">
        <v>1267</v>
      </c>
      <c r="B5" s="377">
        <v>15517</v>
      </c>
      <c r="C5" s="377">
        <v>11081</v>
      </c>
      <c r="D5" s="377">
        <v>4423</v>
      </c>
      <c r="E5" s="632">
        <v>15579</v>
      </c>
      <c r="F5" s="377">
        <v>11916</v>
      </c>
      <c r="G5" s="377">
        <v>8272</v>
      </c>
      <c r="H5" s="377">
        <v>3637</v>
      </c>
      <c r="I5" s="377">
        <v>2170</v>
      </c>
      <c r="J5" s="377">
        <v>1628</v>
      </c>
      <c r="K5" s="377">
        <v>542</v>
      </c>
      <c r="L5" s="632">
        <v>21170</v>
      </c>
      <c r="M5" s="377">
        <v>11241</v>
      </c>
      <c r="N5" s="377">
        <v>9914</v>
      </c>
    </row>
    <row r="6" spans="1:14" ht="30.2" customHeight="1">
      <c r="A6" s="441" t="s">
        <v>1268</v>
      </c>
      <c r="B6" s="377">
        <v>16350</v>
      </c>
      <c r="C6" s="377">
        <v>11807</v>
      </c>
      <c r="D6" s="377">
        <v>4532</v>
      </c>
      <c r="E6" s="632">
        <v>15890</v>
      </c>
      <c r="F6" s="377">
        <v>11995</v>
      </c>
      <c r="G6" s="377">
        <v>8455</v>
      </c>
      <c r="H6" s="377">
        <v>3534</v>
      </c>
      <c r="I6" s="377">
        <v>2324</v>
      </c>
      <c r="J6" s="377">
        <v>1798</v>
      </c>
      <c r="K6" s="377">
        <v>523</v>
      </c>
      <c r="L6" s="632">
        <v>21638</v>
      </c>
      <c r="M6" s="377">
        <v>11507</v>
      </c>
      <c r="N6" s="377">
        <v>10115</v>
      </c>
    </row>
    <row r="7" spans="1:14" ht="30.2" customHeight="1">
      <c r="A7" s="441" t="s">
        <v>1269</v>
      </c>
      <c r="B7" s="377">
        <v>17590</v>
      </c>
      <c r="C7" s="377">
        <v>12571</v>
      </c>
      <c r="D7" s="377">
        <v>5008</v>
      </c>
      <c r="E7" s="632">
        <v>16370</v>
      </c>
      <c r="F7" s="377">
        <v>12078</v>
      </c>
      <c r="G7" s="377">
        <v>8453</v>
      </c>
      <c r="H7" s="377">
        <v>3617</v>
      </c>
      <c r="I7" s="377">
        <v>2543</v>
      </c>
      <c r="J7" s="377">
        <v>1983</v>
      </c>
      <c r="K7" s="377">
        <v>559</v>
      </c>
      <c r="L7" s="632">
        <v>22863</v>
      </c>
      <c r="M7" s="377">
        <v>12206</v>
      </c>
      <c r="N7" s="377">
        <v>10639</v>
      </c>
    </row>
    <row r="8" spans="1:14" ht="30.2" customHeight="1">
      <c r="A8" s="441" t="s">
        <v>1270</v>
      </c>
      <c r="B8" s="377">
        <v>17509</v>
      </c>
      <c r="C8" s="377">
        <v>11956</v>
      </c>
      <c r="D8" s="377">
        <v>5544</v>
      </c>
      <c r="E8" s="632">
        <v>16010</v>
      </c>
      <c r="F8" s="377">
        <v>11668</v>
      </c>
      <c r="G8" s="377">
        <v>8049</v>
      </c>
      <c r="H8" s="377">
        <v>3609</v>
      </c>
      <c r="I8" s="377">
        <v>2638</v>
      </c>
      <c r="J8" s="377">
        <v>1989</v>
      </c>
      <c r="K8" s="377">
        <v>645</v>
      </c>
      <c r="L8" s="632">
        <v>24371</v>
      </c>
      <c r="M8" s="377">
        <v>12751</v>
      </c>
      <c r="N8" s="377">
        <v>11606</v>
      </c>
    </row>
    <row r="9" spans="1:14" ht="30.2" customHeight="1">
      <c r="A9" s="441" t="s">
        <v>1271</v>
      </c>
      <c r="B9" s="377">
        <v>19269</v>
      </c>
      <c r="C9" s="377">
        <v>13354</v>
      </c>
      <c r="D9" s="377">
        <v>5906</v>
      </c>
      <c r="E9" s="632">
        <v>18315</v>
      </c>
      <c r="F9" s="377">
        <v>12265</v>
      </c>
      <c r="G9" s="377">
        <v>8312</v>
      </c>
      <c r="H9" s="377">
        <v>3942</v>
      </c>
      <c r="I9" s="377">
        <v>2319</v>
      </c>
      <c r="J9" s="377">
        <v>1595</v>
      </c>
      <c r="K9" s="377">
        <v>724</v>
      </c>
      <c r="L9" s="632">
        <v>25334</v>
      </c>
      <c r="M9" s="377">
        <v>13367</v>
      </c>
      <c r="N9" s="377">
        <v>11956</v>
      </c>
    </row>
    <row r="10" spans="1:14" ht="30.2" customHeight="1">
      <c r="A10" s="441" t="s">
        <v>1272</v>
      </c>
      <c r="B10" s="377">
        <v>17930</v>
      </c>
      <c r="C10" s="377">
        <v>12833</v>
      </c>
      <c r="D10" s="377">
        <v>5087</v>
      </c>
      <c r="E10" s="632">
        <v>17955</v>
      </c>
      <c r="F10" s="377">
        <v>12746</v>
      </c>
      <c r="G10" s="377">
        <v>8371</v>
      </c>
      <c r="H10" s="377">
        <v>4366</v>
      </c>
      <c r="I10" s="377">
        <v>2090</v>
      </c>
      <c r="J10" s="377">
        <v>1393</v>
      </c>
      <c r="K10" s="377">
        <v>697</v>
      </c>
      <c r="L10" s="632">
        <v>25316</v>
      </c>
      <c r="M10" s="377">
        <v>13647</v>
      </c>
      <c r="N10" s="377">
        <v>11655</v>
      </c>
    </row>
    <row r="11" spans="1:14" ht="30.2" customHeight="1">
      <c r="A11" s="441" t="s">
        <v>1273</v>
      </c>
      <c r="B11" s="377">
        <v>16387</v>
      </c>
      <c r="C11" s="377">
        <v>11391</v>
      </c>
      <c r="D11" s="377">
        <v>4981</v>
      </c>
      <c r="E11" s="632">
        <v>17605</v>
      </c>
      <c r="F11" s="377">
        <v>12598</v>
      </c>
      <c r="G11" s="377">
        <v>8273</v>
      </c>
      <c r="H11" s="377">
        <v>4312</v>
      </c>
      <c r="I11" s="377">
        <v>2001</v>
      </c>
      <c r="J11" s="377">
        <v>1339</v>
      </c>
      <c r="K11" s="377">
        <v>661</v>
      </c>
      <c r="L11" s="632">
        <v>24123</v>
      </c>
      <c r="M11" s="377">
        <v>12747</v>
      </c>
      <c r="N11" s="377">
        <v>11359</v>
      </c>
    </row>
    <row r="12" spans="1:14" ht="30.2" customHeight="1">
      <c r="A12" s="441" t="s">
        <v>1274</v>
      </c>
      <c r="B12" s="377">
        <v>17873</v>
      </c>
      <c r="C12" s="377">
        <v>12650</v>
      </c>
      <c r="D12" s="377">
        <v>5210</v>
      </c>
      <c r="E12" s="632">
        <v>17643</v>
      </c>
      <c r="F12" s="377">
        <v>12938</v>
      </c>
      <c r="G12" s="377">
        <v>8463</v>
      </c>
      <c r="H12" s="377">
        <v>4468</v>
      </c>
      <c r="I12" s="377">
        <v>1828</v>
      </c>
      <c r="J12" s="377">
        <v>1227</v>
      </c>
      <c r="K12" s="377">
        <v>601</v>
      </c>
      <c r="L12" s="632">
        <v>24382</v>
      </c>
      <c r="M12" s="377">
        <v>13157</v>
      </c>
      <c r="N12" s="377">
        <v>11203</v>
      </c>
    </row>
    <row r="13" spans="1:14" ht="30.2" customHeight="1">
      <c r="A13" s="441" t="s">
        <v>1275</v>
      </c>
      <c r="B13" s="377">
        <v>18947</v>
      </c>
      <c r="C13" s="377">
        <v>12902</v>
      </c>
      <c r="D13" s="787">
        <v>6035</v>
      </c>
      <c r="E13" s="377">
        <v>17369</v>
      </c>
      <c r="F13" s="377">
        <v>12472</v>
      </c>
      <c r="G13" s="377">
        <v>8408</v>
      </c>
      <c r="H13" s="377">
        <v>4060</v>
      </c>
      <c r="I13" s="377">
        <v>1806</v>
      </c>
      <c r="J13" s="377">
        <v>1174</v>
      </c>
      <c r="K13" s="377">
        <v>631</v>
      </c>
      <c r="L13" s="632">
        <v>25981</v>
      </c>
      <c r="M13" s="377">
        <v>13764</v>
      </c>
      <c r="N13" s="377">
        <v>12189</v>
      </c>
    </row>
    <row r="14" spans="1:14" ht="30.2" customHeight="1">
      <c r="A14" s="445" t="s">
        <v>1276</v>
      </c>
      <c r="B14" s="378">
        <v>17488</v>
      </c>
      <c r="C14" s="378">
        <v>12267</v>
      </c>
      <c r="D14" s="378">
        <v>5218</v>
      </c>
      <c r="E14" s="633">
        <v>16747</v>
      </c>
      <c r="F14" s="378">
        <v>12569</v>
      </c>
      <c r="G14" s="378">
        <v>8395</v>
      </c>
      <c r="H14" s="378">
        <v>4163</v>
      </c>
      <c r="I14" s="378">
        <v>1393</v>
      </c>
      <c r="J14" s="378">
        <v>802</v>
      </c>
      <c r="K14" s="378">
        <v>587</v>
      </c>
      <c r="L14" s="633">
        <v>26756</v>
      </c>
      <c r="M14" s="378">
        <v>14378</v>
      </c>
      <c r="N14" s="378">
        <v>12362</v>
      </c>
    </row>
    <row r="15" spans="1:14" s="161" customFormat="1" ht="32.25" customHeight="1">
      <c r="A15" s="1271" t="s">
        <v>1260</v>
      </c>
      <c r="B15" s="1271"/>
      <c r="C15" s="1271"/>
      <c r="D15" s="1271"/>
      <c r="E15" s="1271"/>
      <c r="F15" s="1271"/>
      <c r="G15" s="1271"/>
      <c r="H15" s="1271"/>
      <c r="I15" s="1271"/>
      <c r="J15" s="1271"/>
      <c r="K15" s="1271"/>
      <c r="L15" s="1271"/>
      <c r="M15" s="1271"/>
      <c r="N15" s="1271"/>
    </row>
    <row r="16" spans="1:14">
      <c r="A16" s="439"/>
    </row>
  </sheetData>
  <mergeCells count="4">
    <mergeCell ref="L2:M3"/>
    <mergeCell ref="A15:N15"/>
    <mergeCell ref="B2:B3"/>
    <mergeCell ref="A1:N1"/>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68" orientation="landscape" r:id="rId1"/>
  <headerFooter differentOddEven="1" scaleWithDoc="0">
    <oddHeader>&amp;L&amp;"Times New Roman,標準"&amp;8 107&amp;"標楷體,標準"年犯罪狀況及其分析</oddHeader>
    <evenHeader>&amp;R&amp;"標楷體,標準"&amp;8第二篇　犯罪之處理</evenHeader>
  </headerFooter>
  <colBreaks count="1" manualBreakCount="1">
    <brk id="7" max="1048575" man="1"/>
  </col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T16"/>
  <sheetViews>
    <sheetView showGridLines="0" zoomScale="110" zoomScaleNormal="110" workbookViewId="0">
      <selection activeCell="A4" sqref="A4:A13"/>
    </sheetView>
  </sheetViews>
  <sheetFormatPr defaultColWidth="8.875" defaultRowHeight="12.75"/>
  <cols>
    <col min="1" max="4" width="12.625" style="440" customWidth="1"/>
    <col min="5" max="5" width="16.75" style="440" bestFit="1" customWidth="1"/>
    <col min="6" max="10" width="12.625" style="440" customWidth="1"/>
    <col min="11" max="256" width="9" style="440"/>
    <col min="257" max="266" width="12.625" style="440" customWidth="1"/>
    <col min="267" max="512" width="9" style="440"/>
    <col min="513" max="522" width="12.625" style="440" customWidth="1"/>
    <col min="523" max="768" width="9" style="440"/>
    <col min="769" max="778" width="12.625" style="440" customWidth="1"/>
    <col min="779" max="1024" width="9" style="440"/>
    <col min="1025" max="1034" width="12.625" style="440" customWidth="1"/>
    <col min="1035" max="1280" width="9" style="440"/>
    <col min="1281" max="1290" width="12.625" style="440" customWidth="1"/>
    <col min="1291" max="1536" width="9" style="440"/>
    <col min="1537" max="1546" width="12.625" style="440" customWidth="1"/>
    <col min="1547" max="1792" width="9" style="440"/>
    <col min="1793" max="1802" width="12.625" style="440" customWidth="1"/>
    <col min="1803" max="2048" width="9" style="440"/>
    <col min="2049" max="2058" width="12.625" style="440" customWidth="1"/>
    <col min="2059" max="2304" width="9" style="440"/>
    <col min="2305" max="2314" width="12.625" style="440" customWidth="1"/>
    <col min="2315" max="2560" width="9" style="440"/>
    <col min="2561" max="2570" width="12.625" style="440" customWidth="1"/>
    <col min="2571" max="2816" width="9" style="440"/>
    <col min="2817" max="2826" width="12.625" style="440" customWidth="1"/>
    <col min="2827" max="3072" width="9" style="440"/>
    <col min="3073" max="3082" width="12.625" style="440" customWidth="1"/>
    <col min="3083" max="3328" width="9" style="440"/>
    <col min="3329" max="3338" width="12.625" style="440" customWidth="1"/>
    <col min="3339" max="3584" width="9" style="440"/>
    <col min="3585" max="3594" width="12.625" style="440" customWidth="1"/>
    <col min="3595" max="3840" width="9" style="440"/>
    <col min="3841" max="3850" width="12.625" style="440" customWidth="1"/>
    <col min="3851" max="4096" width="9" style="440"/>
    <col min="4097" max="4106" width="12.625" style="440" customWidth="1"/>
    <col min="4107" max="4352" width="9" style="440"/>
    <col min="4353" max="4362" width="12.625" style="440" customWidth="1"/>
    <col min="4363" max="4608" width="9" style="440"/>
    <col min="4609" max="4618" width="12.625" style="440" customWidth="1"/>
    <col min="4619" max="4864" width="9" style="440"/>
    <col min="4865" max="4874" width="12.625" style="440" customWidth="1"/>
    <col min="4875" max="5120" width="9" style="440"/>
    <col min="5121" max="5130" width="12.625" style="440" customWidth="1"/>
    <col min="5131" max="5376" width="9" style="440"/>
    <col min="5377" max="5386" width="12.625" style="440" customWidth="1"/>
    <col min="5387" max="5632" width="9" style="440"/>
    <col min="5633" max="5642" width="12.625" style="440" customWidth="1"/>
    <col min="5643" max="5888" width="9" style="440"/>
    <col min="5889" max="5898" width="12.625" style="440" customWidth="1"/>
    <col min="5899" max="6144" width="9" style="440"/>
    <col min="6145" max="6154" width="12.625" style="440" customWidth="1"/>
    <col min="6155" max="6400" width="9" style="440"/>
    <col min="6401" max="6410" width="12.625" style="440" customWidth="1"/>
    <col min="6411" max="6656" width="9" style="440"/>
    <col min="6657" max="6666" width="12.625" style="440" customWidth="1"/>
    <col min="6667" max="6912" width="9" style="440"/>
    <col min="6913" max="6922" width="12.625" style="440" customWidth="1"/>
    <col min="6923" max="7168" width="9" style="440"/>
    <col min="7169" max="7178" width="12.625" style="440" customWidth="1"/>
    <col min="7179" max="7424" width="9" style="440"/>
    <col min="7425" max="7434" width="12.625" style="440" customWidth="1"/>
    <col min="7435" max="7680" width="9" style="440"/>
    <col min="7681" max="7690" width="12.625" style="440" customWidth="1"/>
    <col min="7691" max="7936" width="9" style="440"/>
    <col min="7937" max="7946" width="12.625" style="440" customWidth="1"/>
    <col min="7947" max="8192" width="9" style="440"/>
    <col min="8193" max="8202" width="12.625" style="440" customWidth="1"/>
    <col min="8203" max="8448" width="9" style="440"/>
    <col min="8449" max="8458" width="12.625" style="440" customWidth="1"/>
    <col min="8459" max="8704" width="9" style="440"/>
    <col min="8705" max="8714" width="12.625" style="440" customWidth="1"/>
    <col min="8715" max="8960" width="9" style="440"/>
    <col min="8961" max="8970" width="12.625" style="440" customWidth="1"/>
    <col min="8971" max="9216" width="9" style="440"/>
    <col min="9217" max="9226" width="12.625" style="440" customWidth="1"/>
    <col min="9227" max="9472" width="9" style="440"/>
    <col min="9473" max="9482" width="12.625" style="440" customWidth="1"/>
    <col min="9483" max="9728" width="9" style="440"/>
    <col min="9729" max="9738" width="12.625" style="440" customWidth="1"/>
    <col min="9739" max="9984" width="9" style="440"/>
    <col min="9985" max="9994" width="12.625" style="440" customWidth="1"/>
    <col min="9995" max="10240" width="9" style="440"/>
    <col min="10241" max="10250" width="12.625" style="440" customWidth="1"/>
    <col min="10251" max="10496" width="9" style="440"/>
    <col min="10497" max="10506" width="12.625" style="440" customWidth="1"/>
    <col min="10507" max="10752" width="9" style="440"/>
    <col min="10753" max="10762" width="12.625" style="440" customWidth="1"/>
    <col min="10763" max="11008" width="9" style="440"/>
    <col min="11009" max="11018" width="12.625" style="440" customWidth="1"/>
    <col min="11019" max="11264" width="9" style="440"/>
    <col min="11265" max="11274" width="12.625" style="440" customWidth="1"/>
    <col min="11275" max="11520" width="9" style="440"/>
    <col min="11521" max="11530" width="12.625" style="440" customWidth="1"/>
    <col min="11531" max="11776" width="9" style="440"/>
    <col min="11777" max="11786" width="12.625" style="440" customWidth="1"/>
    <col min="11787" max="12032" width="9" style="440"/>
    <col min="12033" max="12042" width="12.625" style="440" customWidth="1"/>
    <col min="12043" max="12288" width="9" style="440"/>
    <col min="12289" max="12298" width="12.625" style="440" customWidth="1"/>
    <col min="12299" max="12544" width="9" style="440"/>
    <col min="12545" max="12554" width="12.625" style="440" customWidth="1"/>
    <col min="12555" max="12800" width="9" style="440"/>
    <col min="12801" max="12810" width="12.625" style="440" customWidth="1"/>
    <col min="12811" max="13056" width="9" style="440"/>
    <col min="13057" max="13066" width="12.625" style="440" customWidth="1"/>
    <col min="13067" max="13312" width="9" style="440"/>
    <col min="13313" max="13322" width="12.625" style="440" customWidth="1"/>
    <col min="13323" max="13568" width="9" style="440"/>
    <col min="13569" max="13578" width="12.625" style="440" customWidth="1"/>
    <col min="13579" max="13824" width="9" style="440"/>
    <col min="13825" max="13834" width="12.625" style="440" customWidth="1"/>
    <col min="13835" max="14080" width="9" style="440"/>
    <col min="14081" max="14090" width="12.625" style="440" customWidth="1"/>
    <col min="14091" max="14336" width="9" style="440"/>
    <col min="14337" max="14346" width="12.625" style="440" customWidth="1"/>
    <col min="14347" max="14592" width="9" style="440"/>
    <col min="14593" max="14602" width="12.625" style="440" customWidth="1"/>
    <col min="14603" max="14848" width="9" style="440"/>
    <col min="14849" max="14858" width="12.625" style="440" customWidth="1"/>
    <col min="14859" max="15104" width="9" style="440"/>
    <col min="15105" max="15114" width="12.625" style="440" customWidth="1"/>
    <col min="15115" max="15360" width="9" style="440"/>
    <col min="15361" max="15370" width="12.625" style="440" customWidth="1"/>
    <col min="15371" max="15616" width="9" style="440"/>
    <col min="15617" max="15626" width="12.625" style="440" customWidth="1"/>
    <col min="15627" max="15872" width="9" style="440"/>
    <col min="15873" max="15882" width="12.625" style="440" customWidth="1"/>
    <col min="15883" max="16128" width="9" style="440"/>
    <col min="16129" max="16138" width="12.625" style="440" customWidth="1"/>
    <col min="16139" max="16384" width="9" style="440"/>
  </cols>
  <sheetData>
    <row r="1" spans="1:46" ht="32.25" customHeight="1">
      <c r="A1" s="1275" t="s">
        <v>1037</v>
      </c>
      <c r="B1" s="1276"/>
      <c r="C1" s="1276"/>
      <c r="D1" s="1276"/>
      <c r="E1" s="1276"/>
      <c r="F1" s="1276"/>
      <c r="G1" s="1276"/>
      <c r="H1" s="1276"/>
      <c r="I1" s="1276"/>
      <c r="J1" s="1276"/>
    </row>
    <row r="2" spans="1:46" ht="33.75" customHeight="1">
      <c r="A2" s="635"/>
      <c r="B2" s="1279" t="s">
        <v>712</v>
      </c>
      <c r="C2" s="1279"/>
      <c r="D2" s="1279"/>
      <c r="E2" s="1279"/>
      <c r="F2" s="1277" t="s">
        <v>713</v>
      </c>
      <c r="G2" s="1278"/>
      <c r="H2" s="1278"/>
      <c r="I2" s="1278"/>
      <c r="J2" s="1278"/>
    </row>
    <row r="3" spans="1:46" ht="39" customHeight="1">
      <c r="A3" s="636"/>
      <c r="B3" s="638" t="s">
        <v>714</v>
      </c>
      <c r="C3" s="638" t="s">
        <v>451</v>
      </c>
      <c r="D3" s="638" t="s">
        <v>452</v>
      </c>
      <c r="E3" s="637" t="s">
        <v>453</v>
      </c>
      <c r="F3" s="639" t="s">
        <v>714</v>
      </c>
      <c r="G3" s="638" t="s">
        <v>454</v>
      </c>
      <c r="H3" s="638" t="s">
        <v>455</v>
      </c>
      <c r="I3" s="638" t="s">
        <v>456</v>
      </c>
      <c r="J3" s="638" t="s">
        <v>457</v>
      </c>
    </row>
    <row r="4" spans="1:46" s="444" customFormat="1" ht="30.2" customHeight="1">
      <c r="A4" s="441" t="s">
        <v>1267</v>
      </c>
      <c r="B4" s="442">
        <v>559102</v>
      </c>
      <c r="C4" s="442">
        <v>253406</v>
      </c>
      <c r="D4" s="442">
        <v>19147</v>
      </c>
      <c r="E4" s="442">
        <v>26087</v>
      </c>
      <c r="F4" s="640">
        <v>224780</v>
      </c>
      <c r="G4" s="442">
        <v>5509</v>
      </c>
      <c r="H4" s="442">
        <v>1454</v>
      </c>
      <c r="I4" s="442">
        <v>8962</v>
      </c>
      <c r="J4" s="442">
        <v>3576</v>
      </c>
      <c r="K4" s="443"/>
      <c r="L4" s="443"/>
      <c r="M4" s="443"/>
      <c r="N4" s="443"/>
      <c r="O4" s="443"/>
      <c r="P4" s="443"/>
      <c r="Q4" s="443"/>
      <c r="R4" s="443"/>
      <c r="S4" s="443"/>
      <c r="T4" s="443"/>
      <c r="U4" s="443"/>
      <c r="V4" s="443"/>
      <c r="W4" s="443"/>
      <c r="X4" s="443"/>
      <c r="Y4" s="443"/>
      <c r="Z4" s="443"/>
      <c r="AA4" s="443"/>
      <c r="AB4" s="443"/>
      <c r="AC4" s="443"/>
      <c r="AD4" s="443"/>
      <c r="AE4" s="443"/>
      <c r="AF4" s="443"/>
      <c r="AG4" s="443"/>
      <c r="AH4" s="443"/>
      <c r="AI4" s="443"/>
      <c r="AJ4" s="443"/>
      <c r="AK4" s="443"/>
      <c r="AL4" s="443"/>
      <c r="AM4" s="443"/>
      <c r="AN4" s="443"/>
      <c r="AO4" s="443"/>
      <c r="AP4" s="443"/>
      <c r="AQ4" s="443"/>
      <c r="AR4" s="443"/>
      <c r="AS4" s="443"/>
      <c r="AT4" s="443"/>
    </row>
    <row r="5" spans="1:46" s="444" customFormat="1" ht="30.2" customHeight="1">
      <c r="A5" s="441" t="s">
        <v>1268</v>
      </c>
      <c r="B5" s="442">
        <v>577853</v>
      </c>
      <c r="C5" s="442">
        <v>259123</v>
      </c>
      <c r="D5" s="442">
        <v>21148</v>
      </c>
      <c r="E5" s="442">
        <v>28152</v>
      </c>
      <c r="F5" s="640">
        <v>219821</v>
      </c>
      <c r="G5" s="442">
        <v>4874</v>
      </c>
      <c r="H5" s="442">
        <v>1307</v>
      </c>
      <c r="I5" s="442">
        <v>8906</v>
      </c>
      <c r="J5" s="442">
        <v>3082</v>
      </c>
      <c r="K5" s="443"/>
      <c r="L5" s="443"/>
      <c r="M5" s="443"/>
      <c r="N5" s="443"/>
      <c r="O5" s="443"/>
      <c r="P5" s="443"/>
      <c r="Q5" s="443"/>
      <c r="R5" s="443"/>
      <c r="S5" s="443"/>
      <c r="T5" s="443"/>
      <c r="U5" s="443"/>
      <c r="V5" s="443"/>
      <c r="W5" s="443"/>
      <c r="X5" s="443"/>
      <c r="Y5" s="443"/>
      <c r="Z5" s="443"/>
      <c r="AA5" s="443"/>
      <c r="AB5" s="443"/>
      <c r="AC5" s="443"/>
      <c r="AD5" s="443"/>
      <c r="AE5" s="443"/>
      <c r="AF5" s="443"/>
      <c r="AG5" s="443"/>
      <c r="AH5" s="443"/>
      <c r="AI5" s="443"/>
      <c r="AJ5" s="443"/>
      <c r="AK5" s="443"/>
      <c r="AL5" s="443"/>
      <c r="AM5" s="443"/>
      <c r="AN5" s="443"/>
      <c r="AO5" s="443"/>
      <c r="AP5" s="443"/>
      <c r="AQ5" s="443"/>
      <c r="AR5" s="443"/>
      <c r="AS5" s="443"/>
      <c r="AT5" s="443"/>
    </row>
    <row r="6" spans="1:46" s="444" customFormat="1" ht="30.2" customHeight="1">
      <c r="A6" s="441" t="s">
        <v>1269</v>
      </c>
      <c r="B6" s="442">
        <v>608347</v>
      </c>
      <c r="C6" s="442">
        <v>271796</v>
      </c>
      <c r="D6" s="442">
        <v>20163</v>
      </c>
      <c r="E6" s="442">
        <v>29289</v>
      </c>
      <c r="F6" s="640">
        <v>227358</v>
      </c>
      <c r="G6" s="442">
        <v>4395</v>
      </c>
      <c r="H6" s="442">
        <v>1598</v>
      </c>
      <c r="I6" s="442">
        <v>8560</v>
      </c>
      <c r="J6" s="442">
        <v>6675</v>
      </c>
      <c r="K6" s="443"/>
      <c r="L6" s="443"/>
      <c r="M6" s="443"/>
      <c r="N6" s="443"/>
      <c r="O6" s="443"/>
      <c r="P6" s="443"/>
      <c r="Q6" s="443"/>
      <c r="R6" s="443"/>
      <c r="S6" s="443"/>
      <c r="T6" s="443"/>
      <c r="U6" s="443"/>
      <c r="V6" s="443"/>
      <c r="W6" s="443"/>
      <c r="X6" s="443"/>
      <c r="Y6" s="443"/>
      <c r="Z6" s="443"/>
      <c r="AA6" s="443"/>
      <c r="AB6" s="443"/>
      <c r="AC6" s="443"/>
      <c r="AD6" s="443"/>
      <c r="AE6" s="443"/>
      <c r="AF6" s="443"/>
      <c r="AG6" s="443"/>
      <c r="AH6" s="443"/>
      <c r="AI6" s="443"/>
      <c r="AJ6" s="443"/>
      <c r="AK6" s="443"/>
      <c r="AL6" s="443"/>
      <c r="AM6" s="443"/>
      <c r="AN6" s="443"/>
      <c r="AO6" s="443"/>
      <c r="AP6" s="443"/>
      <c r="AQ6" s="443"/>
      <c r="AR6" s="443"/>
      <c r="AS6" s="443"/>
      <c r="AT6" s="443"/>
    </row>
    <row r="7" spans="1:46" s="444" customFormat="1" ht="30.2" customHeight="1">
      <c r="A7" s="441" t="s">
        <v>1270</v>
      </c>
      <c r="B7" s="442">
        <v>603051</v>
      </c>
      <c r="C7" s="442">
        <v>275581</v>
      </c>
      <c r="D7" s="442">
        <v>19004</v>
      </c>
      <c r="E7" s="442">
        <v>32055</v>
      </c>
      <c r="F7" s="640">
        <v>225850</v>
      </c>
      <c r="G7" s="442">
        <v>7209</v>
      </c>
      <c r="H7" s="442">
        <v>2072</v>
      </c>
      <c r="I7" s="442">
        <v>7729</v>
      </c>
      <c r="J7" s="442">
        <v>5937</v>
      </c>
      <c r="K7" s="443"/>
      <c r="L7" s="443"/>
      <c r="M7" s="443"/>
      <c r="N7" s="443"/>
      <c r="O7" s="443"/>
      <c r="P7" s="443"/>
      <c r="Q7" s="443"/>
      <c r="R7" s="443"/>
      <c r="S7" s="443"/>
      <c r="T7" s="443"/>
      <c r="U7" s="443"/>
      <c r="V7" s="443"/>
      <c r="W7" s="443"/>
      <c r="X7" s="443"/>
      <c r="Y7" s="443"/>
      <c r="Z7" s="443"/>
      <c r="AA7" s="443"/>
      <c r="AB7" s="443"/>
      <c r="AC7" s="443"/>
      <c r="AD7" s="443"/>
      <c r="AE7" s="443"/>
      <c r="AF7" s="443"/>
      <c r="AG7" s="443"/>
      <c r="AH7" s="443"/>
      <c r="AI7" s="443"/>
      <c r="AJ7" s="443"/>
      <c r="AK7" s="443"/>
      <c r="AL7" s="443"/>
      <c r="AM7" s="443"/>
      <c r="AN7" s="443"/>
      <c r="AO7" s="443"/>
      <c r="AP7" s="443"/>
      <c r="AQ7" s="443"/>
      <c r="AR7" s="443"/>
      <c r="AS7" s="443"/>
      <c r="AT7" s="443"/>
    </row>
    <row r="8" spans="1:46" s="444" customFormat="1" ht="30.2" customHeight="1">
      <c r="A8" s="441" t="s">
        <v>1271</v>
      </c>
      <c r="B8" s="442">
        <v>615126</v>
      </c>
      <c r="C8" s="442">
        <v>284380</v>
      </c>
      <c r="D8" s="442">
        <v>21791</v>
      </c>
      <c r="E8" s="442">
        <v>35058</v>
      </c>
      <c r="F8" s="640">
        <v>205462</v>
      </c>
      <c r="G8" s="442">
        <v>6740</v>
      </c>
      <c r="H8" s="442">
        <v>2030</v>
      </c>
      <c r="I8" s="442">
        <v>8884</v>
      </c>
      <c r="J8" s="442">
        <v>509</v>
      </c>
      <c r="K8" s="443"/>
      <c r="L8" s="443"/>
      <c r="M8" s="443"/>
      <c r="N8" s="443"/>
      <c r="O8" s="443"/>
      <c r="P8" s="443"/>
      <c r="Q8" s="443"/>
      <c r="R8" s="443"/>
      <c r="S8" s="443"/>
      <c r="T8" s="443"/>
      <c r="U8" s="443"/>
      <c r="V8" s="443"/>
      <c r="W8" s="443"/>
      <c r="X8" s="443"/>
      <c r="Y8" s="443"/>
      <c r="Z8" s="443"/>
      <c r="AA8" s="443"/>
      <c r="AB8" s="443"/>
      <c r="AC8" s="443"/>
      <c r="AD8" s="443"/>
      <c r="AE8" s="443"/>
      <c r="AF8" s="443"/>
      <c r="AG8" s="443"/>
      <c r="AH8" s="443"/>
      <c r="AI8" s="443"/>
      <c r="AJ8" s="443"/>
      <c r="AK8" s="443"/>
      <c r="AL8" s="443"/>
      <c r="AM8" s="443"/>
      <c r="AN8" s="443"/>
      <c r="AO8" s="443"/>
      <c r="AP8" s="443"/>
      <c r="AQ8" s="443"/>
      <c r="AR8" s="443"/>
      <c r="AS8" s="443"/>
      <c r="AT8" s="443"/>
    </row>
    <row r="9" spans="1:46" s="444" customFormat="1" ht="30.2" customHeight="1">
      <c r="A9" s="441" t="s">
        <v>1272</v>
      </c>
      <c r="B9" s="442">
        <v>649255</v>
      </c>
      <c r="C9" s="442">
        <v>305596</v>
      </c>
      <c r="D9" s="442">
        <v>26320</v>
      </c>
      <c r="E9" s="442">
        <v>36512</v>
      </c>
      <c r="F9" s="640">
        <v>228011</v>
      </c>
      <c r="G9" s="442">
        <v>7425</v>
      </c>
      <c r="H9" s="442">
        <v>3636</v>
      </c>
      <c r="I9" s="442">
        <v>11192</v>
      </c>
      <c r="J9" s="442">
        <v>532</v>
      </c>
      <c r="K9" s="443"/>
      <c r="L9" s="443"/>
      <c r="M9" s="443"/>
      <c r="N9" s="443"/>
      <c r="O9" s="443"/>
      <c r="P9" s="443"/>
      <c r="Q9" s="443"/>
      <c r="R9" s="443"/>
      <c r="S9" s="443"/>
      <c r="T9" s="443"/>
      <c r="U9" s="443"/>
      <c r="V9" s="443"/>
      <c r="W9" s="443"/>
      <c r="X9" s="443"/>
      <c r="Y9" s="443"/>
      <c r="Z9" s="443"/>
      <c r="AA9" s="443"/>
      <c r="AB9" s="443"/>
      <c r="AC9" s="443"/>
      <c r="AD9" s="443"/>
      <c r="AE9" s="443"/>
      <c r="AF9" s="443"/>
      <c r="AG9" s="443"/>
      <c r="AH9" s="443"/>
      <c r="AI9" s="443"/>
      <c r="AJ9" s="443"/>
      <c r="AK9" s="443"/>
      <c r="AL9" s="443"/>
      <c r="AM9" s="443"/>
      <c r="AN9" s="443"/>
      <c r="AO9" s="443"/>
      <c r="AP9" s="443"/>
      <c r="AQ9" s="443"/>
      <c r="AR9" s="443"/>
      <c r="AS9" s="443"/>
      <c r="AT9" s="443"/>
    </row>
    <row r="10" spans="1:46" s="444" customFormat="1" ht="30.2" customHeight="1">
      <c r="A10" s="441" t="s">
        <v>1273</v>
      </c>
      <c r="B10" s="442">
        <v>677183</v>
      </c>
      <c r="C10" s="442">
        <v>314643</v>
      </c>
      <c r="D10" s="442">
        <v>23894</v>
      </c>
      <c r="E10" s="442">
        <v>36598</v>
      </c>
      <c r="F10" s="640">
        <v>200430</v>
      </c>
      <c r="G10" s="442">
        <v>4033</v>
      </c>
      <c r="H10" s="442">
        <v>2444</v>
      </c>
      <c r="I10" s="442">
        <v>10745</v>
      </c>
      <c r="J10" s="442">
        <v>481</v>
      </c>
      <c r="K10" s="443"/>
      <c r="L10" s="443"/>
      <c r="M10" s="443"/>
      <c r="N10" s="443"/>
      <c r="O10" s="443"/>
      <c r="P10" s="443"/>
      <c r="Q10" s="443"/>
      <c r="R10" s="443"/>
      <c r="S10" s="443"/>
      <c r="T10" s="443"/>
      <c r="U10" s="443"/>
      <c r="V10" s="443"/>
      <c r="W10" s="443"/>
      <c r="X10" s="443"/>
      <c r="Y10" s="443"/>
      <c r="Z10" s="443"/>
      <c r="AA10" s="443"/>
      <c r="AB10" s="443"/>
      <c r="AC10" s="443"/>
      <c r="AD10" s="443"/>
      <c r="AE10" s="443"/>
      <c r="AF10" s="443"/>
      <c r="AG10" s="443"/>
      <c r="AH10" s="443"/>
      <c r="AI10" s="443"/>
      <c r="AJ10" s="443"/>
      <c r="AK10" s="443"/>
      <c r="AL10" s="443"/>
      <c r="AM10" s="443"/>
      <c r="AN10" s="443"/>
      <c r="AO10" s="443"/>
      <c r="AP10" s="443"/>
      <c r="AQ10" s="443"/>
      <c r="AR10" s="443"/>
      <c r="AS10" s="443"/>
      <c r="AT10" s="443"/>
    </row>
    <row r="11" spans="1:46" s="444" customFormat="1" ht="30.2" customHeight="1">
      <c r="A11" s="441" t="s">
        <v>1274</v>
      </c>
      <c r="B11" s="442">
        <v>681893</v>
      </c>
      <c r="C11" s="442">
        <v>307065</v>
      </c>
      <c r="D11" s="442">
        <v>19333</v>
      </c>
      <c r="E11" s="442">
        <v>37467</v>
      </c>
      <c r="F11" s="640">
        <v>175852</v>
      </c>
      <c r="G11" s="442">
        <v>3366</v>
      </c>
      <c r="H11" s="442">
        <v>1247</v>
      </c>
      <c r="I11" s="442">
        <v>7452</v>
      </c>
      <c r="J11" s="442">
        <v>652</v>
      </c>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c r="AK11" s="443"/>
      <c r="AL11" s="443"/>
      <c r="AM11" s="443"/>
      <c r="AN11" s="443"/>
      <c r="AO11" s="443"/>
      <c r="AP11" s="443"/>
      <c r="AQ11" s="443"/>
      <c r="AR11" s="443"/>
      <c r="AS11" s="443"/>
      <c r="AT11" s="443"/>
    </row>
    <row r="12" spans="1:46" s="444" customFormat="1" ht="30.2" customHeight="1">
      <c r="A12" s="441" t="s">
        <v>1275</v>
      </c>
      <c r="B12" s="442">
        <v>722541</v>
      </c>
      <c r="C12" s="442">
        <v>313568</v>
      </c>
      <c r="D12" s="442">
        <v>17624</v>
      </c>
      <c r="E12" s="442">
        <v>42501</v>
      </c>
      <c r="F12" s="640">
        <v>160869</v>
      </c>
      <c r="G12" s="442">
        <v>3230</v>
      </c>
      <c r="H12" s="442">
        <v>1021</v>
      </c>
      <c r="I12" s="442">
        <v>6616</v>
      </c>
      <c r="J12" s="442">
        <v>1114</v>
      </c>
      <c r="K12" s="443"/>
      <c r="L12" s="443"/>
      <c r="M12" s="443"/>
      <c r="N12" s="443"/>
      <c r="O12" s="443"/>
      <c r="P12" s="443"/>
      <c r="Q12" s="443"/>
      <c r="R12" s="443"/>
      <c r="S12" s="443"/>
      <c r="T12" s="443"/>
      <c r="U12" s="443"/>
      <c r="V12" s="443"/>
      <c r="W12" s="443"/>
      <c r="X12" s="443"/>
      <c r="Y12" s="443"/>
      <c r="Z12" s="443"/>
      <c r="AA12" s="443"/>
      <c r="AB12" s="443"/>
      <c r="AC12" s="443"/>
      <c r="AD12" s="443"/>
      <c r="AE12" s="443"/>
      <c r="AF12" s="443"/>
      <c r="AG12" s="443"/>
      <c r="AH12" s="443"/>
      <c r="AI12" s="443"/>
      <c r="AJ12" s="443"/>
      <c r="AK12" s="443"/>
      <c r="AL12" s="443"/>
      <c r="AM12" s="443"/>
      <c r="AN12" s="443"/>
      <c r="AO12" s="443"/>
      <c r="AP12" s="443"/>
      <c r="AQ12" s="443"/>
      <c r="AR12" s="443"/>
      <c r="AS12" s="443"/>
      <c r="AT12" s="443"/>
    </row>
    <row r="13" spans="1:46" s="444" customFormat="1" ht="30.2" customHeight="1">
      <c r="A13" s="445" t="s">
        <v>1276</v>
      </c>
      <c r="B13" s="446">
        <v>729137</v>
      </c>
      <c r="C13" s="446">
        <v>293036</v>
      </c>
      <c r="D13" s="446">
        <v>12280</v>
      </c>
      <c r="E13" s="446">
        <v>55474</v>
      </c>
      <c r="F13" s="641">
        <v>129613</v>
      </c>
      <c r="G13" s="446">
        <v>1883</v>
      </c>
      <c r="H13" s="446">
        <v>1377</v>
      </c>
      <c r="I13" s="446">
        <v>5884</v>
      </c>
      <c r="J13" s="446">
        <v>2128</v>
      </c>
      <c r="K13" s="443"/>
      <c r="L13" s="443"/>
      <c r="M13" s="443"/>
      <c r="N13" s="443"/>
      <c r="O13" s="443"/>
      <c r="P13" s="443"/>
      <c r="Q13" s="443"/>
      <c r="R13" s="443"/>
      <c r="S13" s="443"/>
      <c r="T13" s="443"/>
      <c r="U13" s="443"/>
      <c r="V13" s="443"/>
      <c r="W13" s="443"/>
      <c r="X13" s="443"/>
      <c r="Y13" s="443"/>
      <c r="Z13" s="443"/>
      <c r="AA13" s="443"/>
      <c r="AB13" s="443"/>
      <c r="AC13" s="443"/>
      <c r="AD13" s="443"/>
      <c r="AE13" s="443"/>
      <c r="AF13" s="443"/>
      <c r="AG13" s="443"/>
      <c r="AH13" s="443"/>
      <c r="AI13" s="443"/>
      <c r="AJ13" s="443"/>
      <c r="AK13" s="443"/>
      <c r="AL13" s="443"/>
      <c r="AM13" s="443"/>
      <c r="AN13" s="443"/>
      <c r="AO13" s="443"/>
      <c r="AP13" s="443"/>
      <c r="AQ13" s="443"/>
      <c r="AR13" s="443"/>
      <c r="AS13" s="443"/>
      <c r="AT13" s="443"/>
    </row>
    <row r="14" spans="1:46" ht="14.25">
      <c r="A14" s="438" t="s">
        <v>715</v>
      </c>
    </row>
    <row r="15" spans="1:46" ht="14.25">
      <c r="A15" s="440" t="s">
        <v>458</v>
      </c>
    </row>
    <row r="16" spans="1:46" ht="14.25">
      <c r="A16" s="447" t="s">
        <v>459</v>
      </c>
    </row>
  </sheetData>
  <mergeCells count="3">
    <mergeCell ref="A1:J1"/>
    <mergeCell ref="F2:J2"/>
    <mergeCell ref="B2:E2"/>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72"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S22"/>
  <sheetViews>
    <sheetView showGridLines="0" topLeftCell="B1" zoomScale="85" zoomScaleNormal="85" workbookViewId="0">
      <selection activeCell="F25" sqref="F25"/>
    </sheetView>
  </sheetViews>
  <sheetFormatPr defaultColWidth="11" defaultRowHeight="15.75"/>
  <cols>
    <col min="1" max="1" width="9.375" style="141" hidden="1" customWidth="1"/>
    <col min="2" max="2" width="14.375" style="139" customWidth="1"/>
    <col min="3" max="10" width="8.875" style="139" customWidth="1"/>
    <col min="11" max="16384" width="11" style="141"/>
  </cols>
  <sheetData>
    <row r="1" spans="1:19" s="140" customFormat="1" ht="29.25" customHeight="1">
      <c r="A1" s="448"/>
      <c r="B1" s="1287" t="s">
        <v>1038</v>
      </c>
      <c r="C1" s="1287"/>
      <c r="D1" s="1287"/>
      <c r="E1" s="1287"/>
      <c r="F1" s="1287"/>
      <c r="G1" s="1287"/>
      <c r="H1" s="1287"/>
      <c r="I1" s="1287"/>
      <c r="J1" s="1287"/>
      <c r="K1" s="1287"/>
      <c r="L1" s="1287"/>
      <c r="M1" s="1287"/>
      <c r="N1" s="1287"/>
      <c r="O1" s="1287"/>
    </row>
    <row r="2" spans="1:19" s="142" customFormat="1" ht="24.6" customHeight="1">
      <c r="A2" s="1299" t="s">
        <v>125</v>
      </c>
      <c r="B2" s="1302"/>
      <c r="C2" s="1304" t="s">
        <v>739</v>
      </c>
      <c r="D2" s="1305"/>
      <c r="E2" s="1305"/>
      <c r="F2" s="1306"/>
      <c r="G2" s="1307" t="s">
        <v>740</v>
      </c>
      <c r="H2" s="1308"/>
      <c r="I2" s="1308"/>
      <c r="J2" s="1308"/>
      <c r="K2" s="1308"/>
      <c r="L2" s="1308"/>
      <c r="M2" s="1308"/>
      <c r="N2" s="1308"/>
      <c r="O2" s="1308"/>
      <c r="Q2" s="1309"/>
      <c r="R2" s="1309"/>
      <c r="S2" s="1310"/>
    </row>
    <row r="3" spans="1:19" s="142" customFormat="1" ht="30" customHeight="1">
      <c r="A3" s="1300"/>
      <c r="B3" s="1303"/>
      <c r="C3" s="1297" t="s">
        <v>723</v>
      </c>
      <c r="D3" s="1288" t="s">
        <v>716</v>
      </c>
      <c r="E3" s="1291" t="s">
        <v>722</v>
      </c>
      <c r="F3" s="1294" t="s">
        <v>717</v>
      </c>
      <c r="G3" s="1297" t="s">
        <v>723</v>
      </c>
      <c r="H3" s="1298" t="s">
        <v>724</v>
      </c>
      <c r="I3" s="1298"/>
      <c r="J3" s="1298"/>
      <c r="K3" s="1314" t="s">
        <v>725</v>
      </c>
      <c r="L3" s="1298"/>
      <c r="M3" s="1298"/>
      <c r="N3" s="1298"/>
      <c r="O3" s="1298"/>
      <c r="Q3" s="1309"/>
      <c r="R3" s="1309"/>
      <c r="S3" s="1310"/>
    </row>
    <row r="4" spans="1:19" s="142" customFormat="1" ht="30" customHeight="1">
      <c r="A4" s="1300"/>
      <c r="B4" s="1303"/>
      <c r="C4" s="1289"/>
      <c r="D4" s="1289"/>
      <c r="E4" s="1292"/>
      <c r="F4" s="1295"/>
      <c r="G4" s="1289"/>
      <c r="H4" s="1288" t="s">
        <v>718</v>
      </c>
      <c r="I4" s="1291" t="s">
        <v>722</v>
      </c>
      <c r="J4" s="1288" t="s">
        <v>719</v>
      </c>
      <c r="K4" s="1285" t="s">
        <v>728</v>
      </c>
      <c r="L4" s="1286"/>
      <c r="M4" s="1286" t="s">
        <v>726</v>
      </c>
      <c r="N4" s="1286"/>
      <c r="O4" s="1311" t="s">
        <v>727</v>
      </c>
      <c r="Q4" s="1309"/>
      <c r="R4" s="1309"/>
      <c r="S4" s="1310"/>
    </row>
    <row r="5" spans="1:19" s="142" customFormat="1" ht="30" customHeight="1">
      <c r="A5" s="1300"/>
      <c r="B5" s="1303"/>
      <c r="C5" s="1289"/>
      <c r="D5" s="1289"/>
      <c r="E5" s="1292"/>
      <c r="F5" s="1295"/>
      <c r="G5" s="1289"/>
      <c r="H5" s="1289"/>
      <c r="I5" s="1292"/>
      <c r="J5" s="1289"/>
      <c r="K5" s="1281" t="s">
        <v>720</v>
      </c>
      <c r="L5" s="1283" t="s">
        <v>721</v>
      </c>
      <c r="M5" s="1283" t="s">
        <v>720</v>
      </c>
      <c r="N5" s="1283" t="s">
        <v>721</v>
      </c>
      <c r="O5" s="1312"/>
      <c r="Q5" s="1309"/>
      <c r="R5" s="1309"/>
      <c r="S5" s="1310"/>
    </row>
    <row r="6" spans="1:19" s="142" customFormat="1" ht="78" customHeight="1">
      <c r="A6" s="1301"/>
      <c r="B6" s="1303"/>
      <c r="C6" s="1290"/>
      <c r="D6" s="1290"/>
      <c r="E6" s="1293"/>
      <c r="F6" s="1296"/>
      <c r="G6" s="1290"/>
      <c r="H6" s="1290"/>
      <c r="I6" s="1293"/>
      <c r="J6" s="1290"/>
      <c r="K6" s="1282"/>
      <c r="L6" s="1284"/>
      <c r="M6" s="1284"/>
      <c r="N6" s="1284"/>
      <c r="O6" s="1313"/>
      <c r="Q6" s="143"/>
      <c r="R6" s="143"/>
      <c r="S6" s="143"/>
    </row>
    <row r="7" spans="1:19" s="142" customFormat="1" ht="24" customHeight="1">
      <c r="A7" s="143">
        <v>2</v>
      </c>
      <c r="B7" s="441" t="s">
        <v>1267</v>
      </c>
      <c r="C7" s="651">
        <v>3443</v>
      </c>
      <c r="D7" s="651">
        <v>2666</v>
      </c>
      <c r="E7" s="651">
        <v>777</v>
      </c>
      <c r="F7" s="652">
        <v>25</v>
      </c>
      <c r="G7" s="651">
        <v>3465</v>
      </c>
      <c r="H7" s="651">
        <v>2823</v>
      </c>
      <c r="I7" s="653">
        <v>11</v>
      </c>
      <c r="J7" s="651">
        <v>631</v>
      </c>
      <c r="K7" s="790">
        <v>2450</v>
      </c>
      <c r="L7" s="791">
        <v>587</v>
      </c>
      <c r="M7" s="791">
        <v>251</v>
      </c>
      <c r="N7" s="791">
        <v>41</v>
      </c>
      <c r="O7" s="651">
        <v>136</v>
      </c>
      <c r="P7" s="812"/>
      <c r="Q7" s="812"/>
      <c r="R7" s="812"/>
      <c r="S7" s="143"/>
    </row>
    <row r="8" spans="1:19" s="142" customFormat="1" ht="24" customHeight="1">
      <c r="A8" s="143">
        <v>0</v>
      </c>
      <c r="B8" s="441" t="s">
        <v>1268</v>
      </c>
      <c r="C8" s="651">
        <v>3568</v>
      </c>
      <c r="D8" s="651">
        <v>2592</v>
      </c>
      <c r="E8" s="651">
        <v>976</v>
      </c>
      <c r="F8" s="654">
        <v>40</v>
      </c>
      <c r="G8" s="651">
        <v>3504</v>
      </c>
      <c r="H8" s="651">
        <v>2710</v>
      </c>
      <c r="I8" s="651">
        <v>20</v>
      </c>
      <c r="J8" s="651">
        <v>774</v>
      </c>
      <c r="K8" s="790">
        <v>2332</v>
      </c>
      <c r="L8" s="791">
        <v>728</v>
      </c>
      <c r="M8" s="791">
        <v>274</v>
      </c>
      <c r="N8" s="791">
        <v>43</v>
      </c>
      <c r="O8" s="651">
        <v>127</v>
      </c>
      <c r="P8" s="812"/>
      <c r="Q8" s="812"/>
      <c r="R8" s="812"/>
      <c r="S8" s="143"/>
    </row>
    <row r="9" spans="1:19" s="142" customFormat="1" ht="24" customHeight="1">
      <c r="A9" s="143">
        <v>0</v>
      </c>
      <c r="B9" s="441" t="s">
        <v>1269</v>
      </c>
      <c r="C9" s="651">
        <v>4251</v>
      </c>
      <c r="D9" s="651">
        <v>2931</v>
      </c>
      <c r="E9" s="651">
        <v>1320</v>
      </c>
      <c r="F9" s="654">
        <v>31</v>
      </c>
      <c r="G9" s="651">
        <v>4090</v>
      </c>
      <c r="H9" s="651">
        <v>2913</v>
      </c>
      <c r="I9" s="651">
        <v>27</v>
      </c>
      <c r="J9" s="651">
        <v>1150</v>
      </c>
      <c r="K9" s="790">
        <v>2481</v>
      </c>
      <c r="L9" s="791">
        <v>1086</v>
      </c>
      <c r="M9" s="791">
        <v>324</v>
      </c>
      <c r="N9" s="791">
        <v>64</v>
      </c>
      <c r="O9" s="651">
        <v>135</v>
      </c>
      <c r="P9" s="812"/>
      <c r="Q9" s="812"/>
      <c r="R9" s="812"/>
      <c r="S9" s="143"/>
    </row>
    <row r="10" spans="1:19" s="142" customFormat="1" ht="24" customHeight="1">
      <c r="A10" s="143">
        <v>0</v>
      </c>
      <c r="B10" s="441" t="s">
        <v>1270</v>
      </c>
      <c r="C10" s="651">
        <v>5170</v>
      </c>
      <c r="D10" s="651">
        <v>3276</v>
      </c>
      <c r="E10" s="651">
        <v>1894</v>
      </c>
      <c r="F10" s="654">
        <v>67</v>
      </c>
      <c r="G10" s="651">
        <v>4749</v>
      </c>
      <c r="H10" s="651">
        <v>3067</v>
      </c>
      <c r="I10" s="651">
        <v>38</v>
      </c>
      <c r="J10" s="651">
        <v>1644</v>
      </c>
      <c r="K10" s="790">
        <v>2553</v>
      </c>
      <c r="L10" s="791">
        <v>1542</v>
      </c>
      <c r="M10" s="791">
        <v>411</v>
      </c>
      <c r="N10" s="791">
        <v>79</v>
      </c>
      <c r="O10" s="651">
        <v>164</v>
      </c>
      <c r="P10" s="812"/>
      <c r="Q10" s="812"/>
      <c r="R10" s="812"/>
      <c r="S10" s="143"/>
    </row>
    <row r="11" spans="1:19" s="142" customFormat="1" ht="24" customHeight="1">
      <c r="A11" s="143">
        <v>0</v>
      </c>
      <c r="B11" s="441" t="s">
        <v>1271</v>
      </c>
      <c r="C11" s="651">
        <v>5449</v>
      </c>
      <c r="D11" s="651">
        <v>3202</v>
      </c>
      <c r="E11" s="651">
        <v>2247</v>
      </c>
      <c r="F11" s="654">
        <v>57</v>
      </c>
      <c r="G11" s="651">
        <v>5305</v>
      </c>
      <c r="H11" s="651">
        <v>3182</v>
      </c>
      <c r="I11" s="651">
        <v>54</v>
      </c>
      <c r="J11" s="651">
        <v>2069</v>
      </c>
      <c r="K11" s="790">
        <v>2592</v>
      </c>
      <c r="L11" s="791">
        <v>1859</v>
      </c>
      <c r="M11" s="791">
        <v>423</v>
      </c>
      <c r="N11" s="791">
        <v>139</v>
      </c>
      <c r="O11" s="651">
        <v>292</v>
      </c>
      <c r="P11" s="812"/>
      <c r="Q11" s="812"/>
      <c r="R11" s="812"/>
      <c r="S11" s="143"/>
    </row>
    <row r="12" spans="1:19" s="142" customFormat="1" ht="24" customHeight="1">
      <c r="A12" s="143">
        <v>0</v>
      </c>
      <c r="B12" s="441" t="s">
        <v>1272</v>
      </c>
      <c r="C12" s="651">
        <v>5146</v>
      </c>
      <c r="D12" s="651">
        <v>2685</v>
      </c>
      <c r="E12" s="651">
        <v>2461</v>
      </c>
      <c r="F12" s="654">
        <v>71</v>
      </c>
      <c r="G12" s="651">
        <v>4963</v>
      </c>
      <c r="H12" s="651">
        <v>2724</v>
      </c>
      <c r="I12" s="651">
        <v>55</v>
      </c>
      <c r="J12" s="651">
        <v>2184</v>
      </c>
      <c r="K12" s="790">
        <v>2210</v>
      </c>
      <c r="L12" s="791">
        <v>2035</v>
      </c>
      <c r="M12" s="791">
        <v>389</v>
      </c>
      <c r="N12" s="791">
        <v>125</v>
      </c>
      <c r="O12" s="651">
        <v>204</v>
      </c>
      <c r="P12" s="812"/>
      <c r="Q12" s="812"/>
      <c r="R12" s="812"/>
      <c r="S12" s="143"/>
    </row>
    <row r="13" spans="1:19" s="142" customFormat="1" ht="24" customHeight="1">
      <c r="A13" s="143">
        <v>0</v>
      </c>
      <c r="B13" s="441" t="s">
        <v>1273</v>
      </c>
      <c r="C13" s="651">
        <v>4999</v>
      </c>
      <c r="D13" s="651">
        <v>2433</v>
      </c>
      <c r="E13" s="651">
        <v>2566</v>
      </c>
      <c r="F13" s="654">
        <v>74</v>
      </c>
      <c r="G13" s="651">
        <v>5121</v>
      </c>
      <c r="H13" s="651">
        <v>2580</v>
      </c>
      <c r="I13" s="651">
        <v>53</v>
      </c>
      <c r="J13" s="651">
        <v>2488</v>
      </c>
      <c r="K13" s="790">
        <v>2129</v>
      </c>
      <c r="L13" s="791">
        <v>2340</v>
      </c>
      <c r="M13" s="791">
        <v>357</v>
      </c>
      <c r="N13" s="791">
        <v>140</v>
      </c>
      <c r="O13" s="651">
        <v>155</v>
      </c>
      <c r="P13" s="812"/>
      <c r="Q13" s="812"/>
      <c r="R13" s="812"/>
      <c r="S13" s="143"/>
    </row>
    <row r="14" spans="1:19" s="142" customFormat="1" ht="24" customHeight="1">
      <c r="A14" s="143">
        <v>0</v>
      </c>
      <c r="B14" s="441" t="s">
        <v>1274</v>
      </c>
      <c r="C14" s="651">
        <v>5373</v>
      </c>
      <c r="D14" s="651">
        <v>2272</v>
      </c>
      <c r="E14" s="651">
        <v>3101</v>
      </c>
      <c r="F14" s="654">
        <v>100</v>
      </c>
      <c r="G14" s="651">
        <v>5039</v>
      </c>
      <c r="H14" s="651">
        <v>2313</v>
      </c>
      <c r="I14" s="651">
        <v>74</v>
      </c>
      <c r="J14" s="651">
        <v>2652</v>
      </c>
      <c r="K14" s="790">
        <v>1859</v>
      </c>
      <c r="L14" s="791">
        <v>2554</v>
      </c>
      <c r="M14" s="791">
        <v>336</v>
      </c>
      <c r="N14" s="791">
        <v>116</v>
      </c>
      <c r="O14" s="651">
        <v>174</v>
      </c>
      <c r="P14" s="812"/>
      <c r="Q14" s="812"/>
      <c r="R14" s="812"/>
      <c r="S14" s="143"/>
    </row>
    <row r="15" spans="1:19" s="142" customFormat="1" ht="24" customHeight="1">
      <c r="A15" s="143">
        <v>0</v>
      </c>
      <c r="B15" s="441" t="s">
        <v>1275</v>
      </c>
      <c r="C15" s="651">
        <v>6435</v>
      </c>
      <c r="D15" s="651">
        <v>2785</v>
      </c>
      <c r="E15" s="651">
        <v>3650</v>
      </c>
      <c r="F15" s="654">
        <v>83</v>
      </c>
      <c r="G15" s="651">
        <v>5912</v>
      </c>
      <c r="H15" s="651">
        <v>2485</v>
      </c>
      <c r="I15" s="651">
        <v>90</v>
      </c>
      <c r="J15" s="651">
        <v>3337</v>
      </c>
      <c r="K15" s="790">
        <v>1997</v>
      </c>
      <c r="L15" s="791">
        <v>3128</v>
      </c>
      <c r="M15" s="791">
        <v>360</v>
      </c>
      <c r="N15" s="791">
        <v>190</v>
      </c>
      <c r="O15" s="651">
        <v>237</v>
      </c>
      <c r="P15" s="812"/>
      <c r="Q15" s="812"/>
      <c r="R15" s="812"/>
      <c r="S15" s="143"/>
    </row>
    <row r="16" spans="1:19" s="142" customFormat="1" ht="24" customHeight="1">
      <c r="A16" s="143">
        <v>0</v>
      </c>
      <c r="B16" s="445" t="s">
        <v>1276</v>
      </c>
      <c r="C16" s="655">
        <v>5782</v>
      </c>
      <c r="D16" s="655">
        <v>2345</v>
      </c>
      <c r="E16" s="655">
        <v>3437</v>
      </c>
      <c r="F16" s="656">
        <v>69</v>
      </c>
      <c r="G16" s="655">
        <v>5443</v>
      </c>
      <c r="H16" s="655">
        <v>2084</v>
      </c>
      <c r="I16" s="655">
        <v>83</v>
      </c>
      <c r="J16" s="655">
        <v>3276</v>
      </c>
      <c r="K16" s="792">
        <v>1663</v>
      </c>
      <c r="L16" s="793">
        <v>3110</v>
      </c>
      <c r="M16" s="793">
        <v>299</v>
      </c>
      <c r="N16" s="793">
        <v>187</v>
      </c>
      <c r="O16" s="655">
        <v>184</v>
      </c>
      <c r="P16" s="812"/>
      <c r="Q16" s="812"/>
      <c r="R16" s="812"/>
      <c r="S16" s="139"/>
    </row>
    <row r="17" spans="1:19" s="142" customFormat="1" ht="18.95" customHeight="1">
      <c r="A17" s="145"/>
      <c r="B17" s="660" t="s">
        <v>527</v>
      </c>
      <c r="C17" s="657"/>
      <c r="D17" s="657"/>
      <c r="E17" s="657"/>
      <c r="F17" s="657"/>
      <c r="G17" s="658"/>
      <c r="H17" s="657"/>
      <c r="I17" s="657"/>
      <c r="J17" s="657"/>
      <c r="K17" s="659"/>
      <c r="L17" s="659"/>
      <c r="M17" s="659"/>
      <c r="N17" s="659"/>
      <c r="O17" s="659"/>
      <c r="Q17" s="139"/>
      <c r="R17" s="139"/>
      <c r="S17" s="139"/>
    </row>
    <row r="18" spans="1:19" s="139" customFormat="1" ht="42.95" customHeight="1">
      <c r="B18" s="1280" t="s">
        <v>738</v>
      </c>
      <c r="C18" s="1280"/>
      <c r="D18" s="1280"/>
      <c r="E18" s="1280"/>
      <c r="F18" s="1280"/>
      <c r="G18" s="1280"/>
      <c r="H18" s="1280"/>
      <c r="I18" s="1280"/>
      <c r="J18" s="1280"/>
      <c r="K18" s="1280"/>
      <c r="L18" s="1280"/>
      <c r="M18" s="1280"/>
      <c r="N18" s="1280"/>
      <c r="O18" s="1280"/>
    </row>
    <row r="19" spans="1:19" s="139" customFormat="1"/>
    <row r="20" spans="1:19" s="139" customFormat="1">
      <c r="Q20" s="141"/>
      <c r="R20" s="141"/>
      <c r="S20" s="141"/>
    </row>
    <row r="21" spans="1:19" s="139" customFormat="1">
      <c r="Q21" s="141"/>
      <c r="R21" s="141"/>
      <c r="S21" s="141"/>
    </row>
    <row r="22" spans="1:19" s="139" customFormat="1">
      <c r="Q22" s="141"/>
      <c r="R22" s="141"/>
      <c r="S22" s="141"/>
    </row>
  </sheetData>
  <mergeCells count="26">
    <mergeCell ref="R2:R5"/>
    <mergeCell ref="S2:S5"/>
    <mergeCell ref="C3:C6"/>
    <mergeCell ref="O4:O6"/>
    <mergeCell ref="K3:O3"/>
    <mergeCell ref="A2:A6"/>
    <mergeCell ref="B2:B6"/>
    <mergeCell ref="C2:F2"/>
    <mergeCell ref="G2:O2"/>
    <mergeCell ref="Q2:Q5"/>
    <mergeCell ref="B1:O1"/>
    <mergeCell ref="D3:D6"/>
    <mergeCell ref="E3:E6"/>
    <mergeCell ref="F3:F6"/>
    <mergeCell ref="G3:G6"/>
    <mergeCell ref="H3:J3"/>
    <mergeCell ref="H4:H6"/>
    <mergeCell ref="I4:I6"/>
    <mergeCell ref="J4:J6"/>
    <mergeCell ref="B18:O18"/>
    <mergeCell ref="K5:K6"/>
    <mergeCell ref="L5:L6"/>
    <mergeCell ref="K4:L4"/>
    <mergeCell ref="M5:M6"/>
    <mergeCell ref="N5:N6"/>
    <mergeCell ref="M4:N4"/>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62" orientation="landscape" r:id="rId1"/>
  <headerFooter differentOddEven="1" scaleWithDoc="0">
    <oddHeader>&amp;L&amp;"Times New Roman,標準"&amp;8 107&amp;"標楷體,標準"年犯罪狀況及其分析</oddHeader>
    <evenHeader>&amp;R&amp;"標楷體,標準"&amp;8第二篇　犯罪之處理</even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K27"/>
  <sheetViews>
    <sheetView showGridLines="0" zoomScale="90" zoomScaleNormal="90" workbookViewId="0">
      <selection activeCell="A23" sqref="A23"/>
    </sheetView>
  </sheetViews>
  <sheetFormatPr defaultColWidth="9" defaultRowHeight="15.75"/>
  <cols>
    <col min="1" max="1" width="34.125" style="31" customWidth="1"/>
    <col min="2" max="2" width="9" style="79"/>
    <col min="3" max="3" width="9" style="80" customWidth="1"/>
    <col min="4" max="4" width="9" style="79" customWidth="1"/>
    <col min="5" max="5" width="9" style="80" customWidth="1"/>
    <col min="6" max="6" width="9" style="79" customWidth="1"/>
    <col min="7" max="7" width="9" style="80" customWidth="1"/>
    <col min="8" max="8" width="9" style="79" customWidth="1"/>
    <col min="9" max="9" width="9" style="80" customWidth="1"/>
    <col min="10" max="10" width="9" style="79"/>
    <col min="11" max="11" width="9" style="80" customWidth="1"/>
    <col min="12" max="16384" width="9" style="31"/>
  </cols>
  <sheetData>
    <row r="1" spans="1:11" ht="24" customHeight="1">
      <c r="A1" s="888" t="s">
        <v>1009</v>
      </c>
      <c r="B1" s="888"/>
      <c r="C1" s="888"/>
      <c r="D1" s="888"/>
      <c r="E1" s="888"/>
      <c r="F1" s="888"/>
      <c r="G1" s="888"/>
      <c r="H1" s="888"/>
      <c r="I1" s="888"/>
      <c r="J1" s="888"/>
      <c r="K1" s="888"/>
    </row>
    <row r="2" spans="1:11" ht="24.95" customHeight="1">
      <c r="A2" s="889"/>
      <c r="B2" s="904" t="s">
        <v>1108</v>
      </c>
      <c r="C2" s="904"/>
      <c r="D2" s="904" t="s">
        <v>1</v>
      </c>
      <c r="E2" s="904"/>
      <c r="F2" s="904" t="s">
        <v>2</v>
      </c>
      <c r="G2" s="904"/>
      <c r="H2" s="904" t="s">
        <v>3</v>
      </c>
      <c r="I2" s="904"/>
      <c r="J2" s="904" t="s">
        <v>1060</v>
      </c>
      <c r="K2" s="904"/>
    </row>
    <row r="3" spans="1:11" ht="24.95" customHeight="1">
      <c r="A3" s="890"/>
      <c r="B3" s="71" t="s">
        <v>54</v>
      </c>
      <c r="C3" s="72" t="s">
        <v>5</v>
      </c>
      <c r="D3" s="71" t="s">
        <v>54</v>
      </c>
      <c r="E3" s="72" t="s">
        <v>5</v>
      </c>
      <c r="F3" s="71" t="s">
        <v>54</v>
      </c>
      <c r="G3" s="72" t="s">
        <v>5</v>
      </c>
      <c r="H3" s="71" t="s">
        <v>54</v>
      </c>
      <c r="I3" s="72" t="s">
        <v>5</v>
      </c>
      <c r="J3" s="71" t="s">
        <v>54</v>
      </c>
      <c r="K3" s="72" t="s">
        <v>5</v>
      </c>
    </row>
    <row r="4" spans="1:11" s="23" customFormat="1" ht="21.95" customHeight="1">
      <c r="A4" s="73" t="s">
        <v>55</v>
      </c>
      <c r="B4" s="74">
        <f t="shared" ref="B4:K4" si="0">SUM(B5:B26)</f>
        <v>128236</v>
      </c>
      <c r="C4" s="62">
        <f t="shared" si="0"/>
        <v>99.999999999999972</v>
      </c>
      <c r="D4" s="74">
        <f t="shared" si="0"/>
        <v>125672</v>
      </c>
      <c r="E4" s="62">
        <f t="shared" si="0"/>
        <v>99.999999999999986</v>
      </c>
      <c r="F4" s="74">
        <f t="shared" si="0"/>
        <v>109460</v>
      </c>
      <c r="G4" s="62">
        <f t="shared" si="0"/>
        <v>100.00000000000001</v>
      </c>
      <c r="H4" s="74">
        <f t="shared" si="0"/>
        <v>113478</v>
      </c>
      <c r="I4" s="62">
        <f t="shared" si="0"/>
        <v>100</v>
      </c>
      <c r="J4" s="74">
        <f t="shared" si="0"/>
        <v>120784</v>
      </c>
      <c r="K4" s="62">
        <f t="shared" si="0"/>
        <v>99.999999999999986</v>
      </c>
    </row>
    <row r="5" spans="1:11" s="23" customFormat="1" ht="21.95" customHeight="1">
      <c r="A5" s="73" t="s">
        <v>56</v>
      </c>
      <c r="B5" s="75">
        <v>95705</v>
      </c>
      <c r="C5" s="76">
        <f>IFERROR(B5/B$4*100,"-")</f>
        <v>74.631928631585509</v>
      </c>
      <c r="D5" s="75">
        <v>92943</v>
      </c>
      <c r="E5" s="76">
        <f>IFERROR(D5/D$4*100,"-")</f>
        <v>73.956808199121525</v>
      </c>
      <c r="F5" s="75">
        <v>78692</v>
      </c>
      <c r="G5" s="76">
        <f>IFERROR(F5/F$4*100,"-")</f>
        <v>71.891101772336924</v>
      </c>
      <c r="H5" s="75">
        <v>78415</v>
      </c>
      <c r="I5" s="76">
        <f>IFERROR(H5/H$4*100,"-")</f>
        <v>69.101499850191232</v>
      </c>
      <c r="J5" s="25">
        <v>86905</v>
      </c>
      <c r="K5" s="76">
        <f>IFERROR(J5/J$4*100,"-")</f>
        <v>71.950755066896278</v>
      </c>
    </row>
    <row r="6" spans="1:11" s="23" customFormat="1" ht="21.95" customHeight="1">
      <c r="A6" s="73" t="s">
        <v>57</v>
      </c>
      <c r="B6" s="75">
        <v>4437</v>
      </c>
      <c r="C6" s="76">
        <f t="shared" ref="C6:E26" si="1">IFERROR(B6/B$4*100,"-")</f>
        <v>3.4600268255404099</v>
      </c>
      <c r="D6" s="75">
        <v>3933</v>
      </c>
      <c r="E6" s="76">
        <f t="shared" si="1"/>
        <v>3.1295754026354317</v>
      </c>
      <c r="F6" s="75">
        <v>4066</v>
      </c>
      <c r="G6" s="76">
        <f t="shared" ref="G6" si="2">IFERROR(F6/F$4*100,"-")</f>
        <v>3.7145989402521473</v>
      </c>
      <c r="H6" s="75">
        <v>4894</v>
      </c>
      <c r="I6" s="76">
        <f t="shared" ref="I6" si="3">IFERROR(H6/H$4*100,"-")</f>
        <v>4.312730220835757</v>
      </c>
      <c r="J6" s="25">
        <v>5012</v>
      </c>
      <c r="K6" s="76">
        <f t="shared" ref="K6" si="4">IFERROR(J6/J$4*100,"-")</f>
        <v>4.1495562326135911</v>
      </c>
    </row>
    <row r="7" spans="1:11" s="23" customFormat="1" ht="21.95" customHeight="1">
      <c r="A7" s="73" t="s">
        <v>58</v>
      </c>
      <c r="B7" s="75">
        <v>3718</v>
      </c>
      <c r="C7" s="76">
        <f t="shared" si="1"/>
        <v>2.8993418384852929</v>
      </c>
      <c r="D7" s="75">
        <v>4364</v>
      </c>
      <c r="E7" s="76">
        <f t="shared" si="1"/>
        <v>3.4725316697434589</v>
      </c>
      <c r="F7" s="75">
        <v>3661</v>
      </c>
      <c r="G7" s="76">
        <f t="shared" ref="G7" si="5">IFERROR(F7/F$4*100,"-")</f>
        <v>3.3446007674036182</v>
      </c>
      <c r="H7" s="75">
        <v>3642</v>
      </c>
      <c r="I7" s="76">
        <f t="shared" ref="I7" si="6">IFERROR(H7/H$4*100,"-")</f>
        <v>3.2094326653624492</v>
      </c>
      <c r="J7" s="25">
        <v>3202</v>
      </c>
      <c r="K7" s="76">
        <f t="shared" ref="K7" si="7">IFERROR(J7/J$4*100,"-")</f>
        <v>2.6510133792555304</v>
      </c>
    </row>
    <row r="8" spans="1:11" s="23" customFormat="1" ht="21.95" customHeight="1">
      <c r="A8" s="73" t="s">
        <v>59</v>
      </c>
      <c r="B8" s="75">
        <v>1569</v>
      </c>
      <c r="C8" s="76">
        <f t="shared" si="1"/>
        <v>1.2235253750896784</v>
      </c>
      <c r="D8" s="75">
        <v>1350</v>
      </c>
      <c r="E8" s="76">
        <f t="shared" si="1"/>
        <v>1.0742249665796677</v>
      </c>
      <c r="F8" s="75">
        <v>1108</v>
      </c>
      <c r="G8" s="76">
        <f t="shared" ref="G8" si="8">IFERROR(F8/F$4*100,"-")</f>
        <v>1.0122419148547415</v>
      </c>
      <c r="H8" s="75">
        <v>2258</v>
      </c>
      <c r="I8" s="76">
        <f t="shared" ref="I8" si="9">IFERROR(H8/H$4*100,"-")</f>
        <v>1.9898130034015404</v>
      </c>
      <c r="J8" s="25">
        <v>2772</v>
      </c>
      <c r="K8" s="76">
        <f t="shared" ref="K8" si="10">IFERROR(J8/J$4*100,"-")</f>
        <v>2.2950059610544442</v>
      </c>
    </row>
    <row r="9" spans="1:11" s="48" customFormat="1" ht="21.95" customHeight="1">
      <c r="A9" s="73" t="s">
        <v>60</v>
      </c>
      <c r="B9" s="75">
        <v>102</v>
      </c>
      <c r="C9" s="76">
        <f t="shared" si="1"/>
        <v>7.9540846564147352E-2</v>
      </c>
      <c r="D9" s="75">
        <v>472</v>
      </c>
      <c r="E9" s="76">
        <f t="shared" si="1"/>
        <v>0.37558087720415045</v>
      </c>
      <c r="F9" s="75">
        <v>1164</v>
      </c>
      <c r="G9" s="76">
        <f t="shared" ref="G9" si="11">IFERROR(F9/F$4*100,"-")</f>
        <v>1.0634021560387357</v>
      </c>
      <c r="H9" s="75">
        <v>2591</v>
      </c>
      <c r="I9" s="76">
        <f t="shared" ref="I9" si="12">IFERROR(H9/H$4*100,"-")</f>
        <v>2.2832619538588976</v>
      </c>
      <c r="J9" s="25">
        <v>2708</v>
      </c>
      <c r="K9" s="76">
        <f t="shared" ref="K9" si="13">IFERROR(J9/J$4*100,"-")</f>
        <v>2.2420188104384686</v>
      </c>
    </row>
    <row r="10" spans="1:11" s="23" customFormat="1" ht="21.95" customHeight="1">
      <c r="A10" s="73" t="s">
        <v>61</v>
      </c>
      <c r="B10" s="75">
        <v>2835</v>
      </c>
      <c r="C10" s="76">
        <f t="shared" si="1"/>
        <v>2.2107676471505662</v>
      </c>
      <c r="D10" s="75">
        <v>2443</v>
      </c>
      <c r="E10" s="76">
        <f t="shared" si="1"/>
        <v>1.9439493284104652</v>
      </c>
      <c r="F10" s="75">
        <v>2465</v>
      </c>
      <c r="G10" s="76">
        <f t="shared" ref="G10" si="14">IFERROR(F10/F$4*100,"-")</f>
        <v>2.2519641878311711</v>
      </c>
      <c r="H10" s="75">
        <v>2733</v>
      </c>
      <c r="I10" s="76">
        <f t="shared" ref="I10" si="15">IFERROR(H10/H$4*100,"-")</f>
        <v>2.4083963411410143</v>
      </c>
      <c r="J10" s="25">
        <v>2515</v>
      </c>
      <c r="K10" s="76">
        <f t="shared" ref="K10" si="16">IFERROR(J10/J$4*100,"-")</f>
        <v>2.082229434362167</v>
      </c>
    </row>
    <row r="11" spans="1:11" s="23" customFormat="1" ht="21.95" customHeight="1">
      <c r="A11" s="73" t="s">
        <v>62</v>
      </c>
      <c r="B11" s="75">
        <v>3031</v>
      </c>
      <c r="C11" s="76">
        <f t="shared" si="1"/>
        <v>2.3636108425091238</v>
      </c>
      <c r="D11" s="75">
        <v>3004</v>
      </c>
      <c r="E11" s="76">
        <f t="shared" si="1"/>
        <v>2.3903494811891273</v>
      </c>
      <c r="F11" s="75">
        <v>2476</v>
      </c>
      <c r="G11" s="76">
        <f t="shared" ref="G11" si="17">IFERROR(F11/F$4*100,"-")</f>
        <v>2.2620135209208843</v>
      </c>
      <c r="H11" s="75">
        <v>2363</v>
      </c>
      <c r="I11" s="76">
        <f t="shared" ref="I11" si="18">IFERROR(H11/H$4*100,"-")</f>
        <v>2.0823419517439503</v>
      </c>
      <c r="J11" s="25">
        <v>2253</v>
      </c>
      <c r="K11" s="76">
        <f t="shared" ref="K11" si="19">IFERROR(J11/J$4*100,"-")</f>
        <v>1.8653132865280169</v>
      </c>
    </row>
    <row r="12" spans="1:11" s="23" customFormat="1" ht="21.95" customHeight="1">
      <c r="A12" s="73" t="s">
        <v>63</v>
      </c>
      <c r="B12" s="75">
        <v>707</v>
      </c>
      <c r="C12" s="76">
        <f t="shared" si="1"/>
        <v>0.55132724040051151</v>
      </c>
      <c r="D12" s="75">
        <v>755</v>
      </c>
      <c r="E12" s="76">
        <f t="shared" si="1"/>
        <v>0.60077025908714754</v>
      </c>
      <c r="F12" s="75">
        <v>943</v>
      </c>
      <c r="G12" s="76">
        <f t="shared" ref="G12" si="20">IFERROR(F12/F$4*100,"-")</f>
        <v>0.86150191850904445</v>
      </c>
      <c r="H12" s="75">
        <v>1124</v>
      </c>
      <c r="I12" s="76">
        <f t="shared" ref="I12" si="21">IFERROR(H12/H$4*100,"-")</f>
        <v>0.99050036130351249</v>
      </c>
      <c r="J12" s="25">
        <v>1662</v>
      </c>
      <c r="K12" s="76">
        <f t="shared" ref="K12" si="22">IFERROR(J12/J$4*100,"-")</f>
        <v>1.3760100675586171</v>
      </c>
    </row>
    <row r="13" spans="1:11" s="23" customFormat="1" ht="21.95" customHeight="1">
      <c r="A13" s="73" t="s">
        <v>64</v>
      </c>
      <c r="B13" s="75">
        <v>637</v>
      </c>
      <c r="C13" s="76">
        <f t="shared" si="1"/>
        <v>0.49674038491531242</v>
      </c>
      <c r="D13" s="75">
        <v>709</v>
      </c>
      <c r="E13" s="76">
        <f t="shared" si="1"/>
        <v>0.56416703800369217</v>
      </c>
      <c r="F13" s="75">
        <v>739</v>
      </c>
      <c r="G13" s="76">
        <f t="shared" ref="G13" si="23">IFERROR(F13/F$4*100,"-")</f>
        <v>0.6751324684816371</v>
      </c>
      <c r="H13" s="75">
        <v>958</v>
      </c>
      <c r="I13" s="76">
        <f t="shared" ref="I13" si="24">IFERROR(H13/H$4*100,"-")</f>
        <v>0.84421650011455973</v>
      </c>
      <c r="J13" s="25">
        <v>1150</v>
      </c>
      <c r="K13" s="76">
        <f t="shared" ref="K13" si="25">IFERROR(J13/J$4*100,"-")</f>
        <v>0.95211286263081196</v>
      </c>
    </row>
    <row r="14" spans="1:11" s="23" customFormat="1" ht="21.95" customHeight="1">
      <c r="A14" s="73" t="s">
        <v>65</v>
      </c>
      <c r="B14" s="75">
        <v>536</v>
      </c>
      <c r="C14" s="76">
        <f t="shared" si="1"/>
        <v>0.41797935057238217</v>
      </c>
      <c r="D14" s="75">
        <v>652</v>
      </c>
      <c r="E14" s="76">
        <f t="shared" si="1"/>
        <v>0.51881087274810622</v>
      </c>
      <c r="F14" s="75">
        <v>860</v>
      </c>
      <c r="G14" s="76">
        <f t="shared" ref="G14" si="26">IFERROR(F14/F$4*100,"-")</f>
        <v>0.78567513246848164</v>
      </c>
      <c r="H14" s="75">
        <v>1131</v>
      </c>
      <c r="I14" s="76">
        <f t="shared" ref="I14" si="27">IFERROR(H14/H$4*100,"-")</f>
        <v>0.99666895785967324</v>
      </c>
      <c r="J14" s="25">
        <v>964</v>
      </c>
      <c r="K14" s="76">
        <f t="shared" ref="K14" si="28">IFERROR(J14/J$4*100,"-")</f>
        <v>0.79811895615313277</v>
      </c>
    </row>
    <row r="15" spans="1:11" s="23" customFormat="1" ht="21.95" customHeight="1">
      <c r="A15" s="73" t="s">
        <v>66</v>
      </c>
      <c r="B15" s="75">
        <v>3479</v>
      </c>
      <c r="C15" s="76">
        <f t="shared" si="1"/>
        <v>2.7129667176143983</v>
      </c>
      <c r="D15" s="75">
        <v>1023</v>
      </c>
      <c r="E15" s="76">
        <f t="shared" si="1"/>
        <v>0.81402380800814822</v>
      </c>
      <c r="F15" s="75">
        <v>912</v>
      </c>
      <c r="G15" s="76">
        <f t="shared" ref="G15" si="29">IFERROR(F15/F$4*100,"-")</f>
        <v>0.83318107071076197</v>
      </c>
      <c r="H15" s="75">
        <v>938</v>
      </c>
      <c r="I15" s="76">
        <f t="shared" ref="I15" si="30">IFERROR(H15/H$4*100,"-")</f>
        <v>0.82659193852552915</v>
      </c>
      <c r="J15" s="25">
        <v>785</v>
      </c>
      <c r="K15" s="76">
        <f t="shared" ref="K15" si="31">IFERROR(J15/J$4*100,"-")</f>
        <v>0.64992051927407601</v>
      </c>
    </row>
    <row r="16" spans="1:11" s="23" customFormat="1" ht="21.95" customHeight="1">
      <c r="A16" s="73" t="s">
        <v>67</v>
      </c>
      <c r="B16" s="75">
        <v>1734</v>
      </c>
      <c r="C16" s="76">
        <f t="shared" si="1"/>
        <v>1.352194391590505</v>
      </c>
      <c r="D16" s="75">
        <v>1658</v>
      </c>
      <c r="E16" s="76">
        <f t="shared" si="1"/>
        <v>1.3193074033993253</v>
      </c>
      <c r="F16" s="75">
        <v>1495</v>
      </c>
      <c r="G16" s="76">
        <f t="shared" ref="G16" si="32">IFERROR(F16/F$4*100,"-")</f>
        <v>1.3657957244655583</v>
      </c>
      <c r="H16" s="75">
        <v>1073</v>
      </c>
      <c r="I16" s="76">
        <f t="shared" ref="I16" si="33">IFERROR(H16/H$4*100,"-")</f>
        <v>0.94555772925148485</v>
      </c>
      <c r="J16" s="25">
        <v>784</v>
      </c>
      <c r="K16" s="76">
        <f t="shared" ref="K16" si="34">IFERROR(J16/J$4*100,"-")</f>
        <v>0.64909259504570138</v>
      </c>
    </row>
    <row r="17" spans="1:11" s="23" customFormat="1" ht="21.95" customHeight="1">
      <c r="A17" s="73" t="s">
        <v>68</v>
      </c>
      <c r="B17" s="75">
        <v>343</v>
      </c>
      <c r="C17" s="76">
        <f t="shared" si="1"/>
        <v>0.26747559187747588</v>
      </c>
      <c r="D17" s="75">
        <v>462</v>
      </c>
      <c r="E17" s="76">
        <f t="shared" si="1"/>
        <v>0.36762365522948631</v>
      </c>
      <c r="F17" s="75">
        <v>538</v>
      </c>
      <c r="G17" s="76">
        <f t="shared" ref="G17" si="35">IFERROR(F17/F$4*100,"-")</f>
        <v>0.49150374566051525</v>
      </c>
      <c r="H17" s="75">
        <v>833</v>
      </c>
      <c r="I17" s="76">
        <f t="shared" ref="I17" si="36">IFERROR(H17/H$4*100,"-")</f>
        <v>0.73406299018311916</v>
      </c>
      <c r="J17" s="25">
        <v>551</v>
      </c>
      <c r="K17" s="76">
        <f t="shared" ref="K17" si="37">IFERROR(J17/J$4*100,"-")</f>
        <v>0.45618624983441514</v>
      </c>
    </row>
    <row r="18" spans="1:11" s="23" customFormat="1" ht="21.95" customHeight="1">
      <c r="A18" s="73" t="s">
        <v>69</v>
      </c>
      <c r="B18" s="75">
        <v>466</v>
      </c>
      <c r="C18" s="76">
        <f t="shared" si="1"/>
        <v>0.36339249508718302</v>
      </c>
      <c r="D18" s="75">
        <v>433</v>
      </c>
      <c r="E18" s="76">
        <f t="shared" si="1"/>
        <v>0.3445477115029601</v>
      </c>
      <c r="F18" s="75">
        <v>474</v>
      </c>
      <c r="G18" s="76">
        <f t="shared" ref="G18" si="38">IFERROR(F18/F$4*100,"-")</f>
        <v>0.43303489859309335</v>
      </c>
      <c r="H18" s="75">
        <v>500</v>
      </c>
      <c r="I18" s="76">
        <f t="shared" ref="I18" si="39">IFERROR(H18/H$4*100,"-")</f>
        <v>0.44061403972576185</v>
      </c>
      <c r="J18" s="25">
        <v>484</v>
      </c>
      <c r="K18" s="76">
        <f t="shared" ref="K18" si="40">IFERROR(J18/J$4*100,"-")</f>
        <v>0.40071532653331565</v>
      </c>
    </row>
    <row r="19" spans="1:11" s="23" customFormat="1" ht="21.95" customHeight="1">
      <c r="A19" s="73" t="s">
        <v>70</v>
      </c>
      <c r="B19" s="75">
        <v>544</v>
      </c>
      <c r="C19" s="76">
        <f t="shared" si="1"/>
        <v>0.42421784834211923</v>
      </c>
      <c r="D19" s="75">
        <v>607</v>
      </c>
      <c r="E19" s="76">
        <f t="shared" si="1"/>
        <v>0.48300337386211728</v>
      </c>
      <c r="F19" s="75">
        <v>606</v>
      </c>
      <c r="G19" s="76">
        <f t="shared" ref="G19" si="41">IFERROR(F19/F$4*100,"-")</f>
        <v>0.55362689566965095</v>
      </c>
      <c r="H19" s="75">
        <v>511</v>
      </c>
      <c r="I19" s="76">
        <f t="shared" ref="I19" si="42">IFERROR(H19/H$4*100,"-")</f>
        <v>0.45030754859972855</v>
      </c>
      <c r="J19" s="65">
        <v>368</v>
      </c>
      <c r="K19" s="76">
        <f t="shared" ref="K19" si="43">IFERROR(J19/J$4*100,"-")</f>
        <v>0.30467611604185985</v>
      </c>
    </row>
    <row r="20" spans="1:11" s="23" customFormat="1" ht="21.95" customHeight="1">
      <c r="A20" s="73" t="s">
        <v>71</v>
      </c>
      <c r="B20" s="75">
        <v>270</v>
      </c>
      <c r="C20" s="76">
        <f t="shared" si="1"/>
        <v>0.21054929972862535</v>
      </c>
      <c r="D20" s="75">
        <v>495</v>
      </c>
      <c r="E20" s="76">
        <f t="shared" si="1"/>
        <v>0.39388248774587814</v>
      </c>
      <c r="F20" s="75">
        <v>373</v>
      </c>
      <c r="G20" s="76">
        <f t="shared" ref="G20" si="44">IFERROR(F20/F$4*100,"-")</f>
        <v>0.34076374931481818</v>
      </c>
      <c r="H20" s="75">
        <v>423</v>
      </c>
      <c r="I20" s="76">
        <f t="shared" ref="I20" si="45">IFERROR(H20/H$4*100,"-")</f>
        <v>0.37275947760799449</v>
      </c>
      <c r="J20" s="25">
        <v>349</v>
      </c>
      <c r="K20" s="76">
        <f t="shared" ref="K20" si="46">IFERROR(J20/J$4*100,"-")</f>
        <v>0.28894555570274205</v>
      </c>
    </row>
    <row r="21" spans="1:11" s="23" customFormat="1" ht="21.95" customHeight="1">
      <c r="A21" s="73" t="s">
        <v>72</v>
      </c>
      <c r="B21" s="75">
        <v>539</v>
      </c>
      <c r="C21" s="76">
        <f t="shared" si="1"/>
        <v>0.42031878723603355</v>
      </c>
      <c r="D21" s="75">
        <v>429</v>
      </c>
      <c r="E21" s="76">
        <f t="shared" si="1"/>
        <v>0.34136482271309437</v>
      </c>
      <c r="F21" s="75">
        <v>354</v>
      </c>
      <c r="G21" s="76">
        <f t="shared" ref="G21" si="47">IFERROR(F21/F$4*100,"-")</f>
        <v>0.32340581034167731</v>
      </c>
      <c r="H21" s="75">
        <v>337</v>
      </c>
      <c r="I21" s="76">
        <f t="shared" ref="I21" si="48">IFERROR(H21/H$4*100,"-")</f>
        <v>0.29697386277516347</v>
      </c>
      <c r="J21" s="25">
        <v>273</v>
      </c>
      <c r="K21" s="76">
        <f t="shared" ref="K21" si="49">IFERROR(J21/J$4*100,"-")</f>
        <v>0.22602331434627104</v>
      </c>
    </row>
    <row r="22" spans="1:11" s="23" customFormat="1" ht="21.95" customHeight="1">
      <c r="A22" s="73" t="s">
        <v>73</v>
      </c>
      <c r="B22" s="75">
        <v>309</v>
      </c>
      <c r="C22" s="76">
        <f t="shared" si="1"/>
        <v>0.24096197635609345</v>
      </c>
      <c r="D22" s="75">
        <v>301</v>
      </c>
      <c r="E22" s="76">
        <f t="shared" si="1"/>
        <v>0.23951238143739259</v>
      </c>
      <c r="F22" s="75">
        <v>327</v>
      </c>
      <c r="G22" s="76">
        <f t="shared" ref="G22" si="50">IFERROR(F22/F$4*100,"-")</f>
        <v>0.29873926548510871</v>
      </c>
      <c r="H22" s="75">
        <v>272</v>
      </c>
      <c r="I22" s="76">
        <f t="shared" ref="I22" si="51">IFERROR(H22/H$4*100,"-")</f>
        <v>0.23969403761081443</v>
      </c>
      <c r="J22" s="25">
        <v>264</v>
      </c>
      <c r="K22" s="76">
        <f t="shared" ref="K22" si="52">IFERROR(J22/J$4*100,"-")</f>
        <v>0.21857199629089946</v>
      </c>
    </row>
    <row r="23" spans="1:11" s="23" customFormat="1" ht="21.95" customHeight="1">
      <c r="A23" s="73" t="s">
        <v>74</v>
      </c>
      <c r="B23" s="75">
        <v>270</v>
      </c>
      <c r="C23" s="76">
        <f t="shared" si="1"/>
        <v>0.21054929972862535</v>
      </c>
      <c r="D23" s="75">
        <v>286</v>
      </c>
      <c r="E23" s="76">
        <f t="shared" si="1"/>
        <v>0.22757654847539627</v>
      </c>
      <c r="F23" s="75">
        <v>426</v>
      </c>
      <c r="G23" s="76">
        <f t="shared" ref="G23" si="53">IFERROR(F23/F$4*100,"-")</f>
        <v>0.38918326329252695</v>
      </c>
      <c r="H23" s="75">
        <v>321</v>
      </c>
      <c r="I23" s="76">
        <f t="shared" ref="I23" si="54">IFERROR(H23/H$4*100,"-")</f>
        <v>0.2828742135039391</v>
      </c>
      <c r="J23" s="25">
        <v>256</v>
      </c>
      <c r="K23" s="76">
        <f t="shared" ref="K23" si="55">IFERROR(J23/J$4*100,"-")</f>
        <v>0.21194860246390251</v>
      </c>
    </row>
    <row r="24" spans="1:11" ht="21.95" customHeight="1">
      <c r="A24" s="73" t="s">
        <v>75</v>
      </c>
      <c r="B24" s="75">
        <v>537</v>
      </c>
      <c r="C24" s="76">
        <f t="shared" si="1"/>
        <v>0.41875916279359932</v>
      </c>
      <c r="D24" s="75">
        <v>332</v>
      </c>
      <c r="E24" s="76">
        <f t="shared" si="1"/>
        <v>0.26417976955885158</v>
      </c>
      <c r="F24" s="75">
        <v>236</v>
      </c>
      <c r="G24" s="76">
        <f t="shared" ref="G24" si="56">IFERROR(F24/F$4*100,"-")</f>
        <v>0.21560387356111821</v>
      </c>
      <c r="H24" s="75">
        <v>138</v>
      </c>
      <c r="I24" s="76">
        <f t="shared" ref="I24" si="57">IFERROR(H24/H$4*100,"-")</f>
        <v>0.12160947496431027</v>
      </c>
      <c r="J24" s="25">
        <v>175</v>
      </c>
      <c r="K24" s="76">
        <f t="shared" ref="K24" si="58">IFERROR(J24/J$4*100,"-")</f>
        <v>0.14488673996555834</v>
      </c>
    </row>
    <row r="25" spans="1:11" s="29" customFormat="1" ht="21.95" customHeight="1">
      <c r="A25" s="73" t="s">
        <v>76</v>
      </c>
      <c r="B25" s="75">
        <v>28</v>
      </c>
      <c r="C25" s="76">
        <f t="shared" si="1"/>
        <v>2.1834742194079666E-2</v>
      </c>
      <c r="D25" s="75">
        <v>2515</v>
      </c>
      <c r="E25" s="76">
        <f t="shared" si="1"/>
        <v>2.0012413266280475</v>
      </c>
      <c r="F25" s="75">
        <v>908</v>
      </c>
      <c r="G25" s="76">
        <f t="shared" ref="G25" si="59">IFERROR(F25/F$4*100,"-")</f>
        <v>0.82952676776904799</v>
      </c>
      <c r="H25" s="75">
        <v>604</v>
      </c>
      <c r="I25" s="76">
        <f t="shared" ref="I25" si="60">IFERROR(H25/H$4*100,"-")</f>
        <v>0.53226175998872027</v>
      </c>
      <c r="J25" s="25">
        <v>31</v>
      </c>
      <c r="K25" s="76">
        <f t="shared" ref="K25" si="61">IFERROR(J25/J$4*100,"-")</f>
        <v>2.5665651079613192E-2</v>
      </c>
    </row>
    <row r="26" spans="1:11" ht="21.95" customHeight="1">
      <c r="A26" s="77" t="s">
        <v>77</v>
      </c>
      <c r="B26" s="78">
        <v>6440</v>
      </c>
      <c r="C26" s="799">
        <f t="shared" si="1"/>
        <v>5.0219907046383234</v>
      </c>
      <c r="D26" s="78">
        <v>6506</v>
      </c>
      <c r="E26" s="799">
        <f t="shared" si="1"/>
        <v>5.1769686167165316</v>
      </c>
      <c r="F26" s="78">
        <v>6637</v>
      </c>
      <c r="G26" s="799">
        <f t="shared" ref="G26" si="62">IFERROR(F26/F$4*100,"-")</f>
        <v>6.0634021560387357</v>
      </c>
      <c r="H26" s="78">
        <v>7419</v>
      </c>
      <c r="I26" s="799">
        <f t="shared" ref="I26" si="63">IFERROR(H26/H$4*100,"-")</f>
        <v>6.5378311214508544</v>
      </c>
      <c r="J26" s="27">
        <v>7321</v>
      </c>
      <c r="K26" s="799">
        <f t="shared" ref="K26" si="64">IFERROR(J26/J$4*100,"-")</f>
        <v>6.0612332759305865</v>
      </c>
    </row>
    <row r="27" spans="1:11">
      <c r="A27" s="66" t="s">
        <v>530</v>
      </c>
    </row>
  </sheetData>
  <mergeCells count="7">
    <mergeCell ref="A1:K1"/>
    <mergeCell ref="A2:A3"/>
    <mergeCell ref="B2:C2"/>
    <mergeCell ref="D2:E2"/>
    <mergeCell ref="F2:G2"/>
    <mergeCell ref="H2:I2"/>
    <mergeCell ref="J2:K2"/>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55"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S17"/>
  <sheetViews>
    <sheetView showGridLines="0" zoomScale="85" zoomScaleNormal="85" workbookViewId="0">
      <selection activeCell="M21" sqref="M21"/>
    </sheetView>
  </sheetViews>
  <sheetFormatPr defaultColWidth="10" defaultRowHeight="12.75"/>
  <cols>
    <col min="1" max="1" width="7.875" style="440" customWidth="1"/>
    <col min="2" max="16" width="9.625" style="440" customWidth="1"/>
    <col min="17" max="16384" width="10" style="440"/>
  </cols>
  <sheetData>
    <row r="1" spans="1:19" ht="25.7" customHeight="1">
      <c r="A1" s="1275" t="s">
        <v>1039</v>
      </c>
      <c r="B1" s="1275"/>
      <c r="C1" s="1275"/>
      <c r="D1" s="1275"/>
      <c r="E1" s="1275"/>
      <c r="F1" s="1275"/>
      <c r="G1" s="1275"/>
      <c r="H1" s="1275"/>
      <c r="I1" s="1275"/>
      <c r="J1" s="1275"/>
      <c r="K1" s="1275"/>
      <c r="L1" s="1275"/>
      <c r="M1" s="1275"/>
      <c r="N1" s="1275"/>
      <c r="O1" s="1275"/>
      <c r="P1" s="1275"/>
    </row>
    <row r="2" spans="1:19" ht="24.6" customHeight="1">
      <c r="A2" s="1316"/>
      <c r="B2" s="1318" t="s">
        <v>731</v>
      </c>
      <c r="C2" s="1319"/>
      <c r="D2" s="1319"/>
      <c r="E2" s="1319"/>
      <c r="F2" s="1323" t="s">
        <v>734</v>
      </c>
      <c r="G2" s="1318"/>
      <c r="H2" s="1318"/>
      <c r="I2" s="1318"/>
      <c r="J2" s="1318"/>
      <c r="K2" s="1318"/>
      <c r="L2" s="1320" t="s">
        <v>462</v>
      </c>
      <c r="M2" s="1323" t="s">
        <v>758</v>
      </c>
      <c r="N2" s="1318"/>
      <c r="O2" s="1318"/>
      <c r="P2" s="1318"/>
    </row>
    <row r="3" spans="1:19" ht="39.75" customHeight="1">
      <c r="A3" s="1317"/>
      <c r="B3" s="1297" t="s">
        <v>460</v>
      </c>
      <c r="C3" s="1297" t="s">
        <v>729</v>
      </c>
      <c r="D3" s="1297" t="s">
        <v>461</v>
      </c>
      <c r="E3" s="1297" t="s">
        <v>730</v>
      </c>
      <c r="F3" s="1330" t="s">
        <v>735</v>
      </c>
      <c r="G3" s="1324" t="s">
        <v>463</v>
      </c>
      <c r="H3" s="1324"/>
      <c r="I3" s="1324" t="s">
        <v>464</v>
      </c>
      <c r="J3" s="1324"/>
      <c r="K3" s="1325" t="s">
        <v>736</v>
      </c>
      <c r="L3" s="1321"/>
      <c r="M3" s="1326" t="s">
        <v>465</v>
      </c>
      <c r="N3" s="1326" t="s">
        <v>466</v>
      </c>
      <c r="O3" s="1328" t="s">
        <v>467</v>
      </c>
      <c r="P3" s="1329"/>
    </row>
    <row r="4" spans="1:19" ht="116.45" customHeight="1">
      <c r="A4" s="1317"/>
      <c r="B4" s="1290"/>
      <c r="C4" s="1290"/>
      <c r="D4" s="1290"/>
      <c r="E4" s="1290"/>
      <c r="F4" s="1331"/>
      <c r="G4" s="666" t="s">
        <v>733</v>
      </c>
      <c r="H4" s="667" t="s">
        <v>732</v>
      </c>
      <c r="I4" s="666" t="s">
        <v>733</v>
      </c>
      <c r="J4" s="667" t="s">
        <v>732</v>
      </c>
      <c r="K4" s="1296"/>
      <c r="L4" s="1322"/>
      <c r="M4" s="1327"/>
      <c r="N4" s="1327"/>
      <c r="O4" s="668" t="s">
        <v>468</v>
      </c>
      <c r="P4" s="668" t="s">
        <v>469</v>
      </c>
      <c r="R4" s="661"/>
      <c r="S4" s="661"/>
    </row>
    <row r="5" spans="1:19" ht="27.95" customHeight="1">
      <c r="A5" s="441" t="s">
        <v>1267</v>
      </c>
      <c r="B5" s="451">
        <f t="shared" ref="B5:B14" si="0">SUM(C5:E5)</f>
        <v>26199</v>
      </c>
      <c r="C5" s="451">
        <v>4434</v>
      </c>
      <c r="D5" s="451">
        <v>3361</v>
      </c>
      <c r="E5" s="451">
        <v>18404</v>
      </c>
      <c r="F5" s="662">
        <v>26839</v>
      </c>
      <c r="G5" s="794">
        <v>4752</v>
      </c>
      <c r="H5" s="794">
        <v>17059</v>
      </c>
      <c r="I5" s="794">
        <v>437</v>
      </c>
      <c r="J5" s="794">
        <v>3668</v>
      </c>
      <c r="K5" s="451">
        <v>923</v>
      </c>
      <c r="L5" s="664">
        <v>11931</v>
      </c>
      <c r="M5" s="451">
        <v>2890</v>
      </c>
      <c r="N5" s="451">
        <v>7321</v>
      </c>
      <c r="O5" s="451">
        <v>381522</v>
      </c>
      <c r="P5" s="451">
        <v>335394</v>
      </c>
      <c r="Q5" s="451"/>
    </row>
    <row r="6" spans="1:19" ht="27.95" customHeight="1">
      <c r="A6" s="441" t="s">
        <v>1268</v>
      </c>
      <c r="B6" s="451">
        <f t="shared" si="0"/>
        <v>23135</v>
      </c>
      <c r="C6" s="451">
        <v>3270</v>
      </c>
      <c r="D6" s="451">
        <v>2747</v>
      </c>
      <c r="E6" s="451">
        <v>17118</v>
      </c>
      <c r="F6" s="662">
        <v>23426</v>
      </c>
      <c r="G6" s="794">
        <v>3016</v>
      </c>
      <c r="H6" s="794">
        <v>16190</v>
      </c>
      <c r="I6" s="794">
        <v>438</v>
      </c>
      <c r="J6" s="794">
        <v>3051</v>
      </c>
      <c r="K6" s="451">
        <v>731</v>
      </c>
      <c r="L6" s="664">
        <v>11641</v>
      </c>
      <c r="M6" s="451">
        <v>2929</v>
      </c>
      <c r="N6" s="451">
        <v>4888</v>
      </c>
      <c r="O6" s="451">
        <v>262221</v>
      </c>
      <c r="P6" s="451">
        <v>221262</v>
      </c>
      <c r="Q6" s="451"/>
    </row>
    <row r="7" spans="1:19" ht="27.95" customHeight="1">
      <c r="A7" s="441" t="s">
        <v>1269</v>
      </c>
      <c r="B7" s="451">
        <f t="shared" si="0"/>
        <v>23764</v>
      </c>
      <c r="C7" s="451">
        <v>2648</v>
      </c>
      <c r="D7" s="451">
        <v>2470</v>
      </c>
      <c r="E7" s="451">
        <v>18646</v>
      </c>
      <c r="F7" s="662">
        <v>25785</v>
      </c>
      <c r="G7" s="794">
        <v>2611</v>
      </c>
      <c r="H7" s="794">
        <v>19041</v>
      </c>
      <c r="I7" s="794">
        <v>360</v>
      </c>
      <c r="J7" s="794">
        <v>3189</v>
      </c>
      <c r="K7" s="451">
        <v>584</v>
      </c>
      <c r="L7" s="664">
        <v>9635</v>
      </c>
      <c r="M7" s="451">
        <v>2170</v>
      </c>
      <c r="N7" s="451">
        <v>3605</v>
      </c>
      <c r="O7" s="451">
        <v>247022</v>
      </c>
      <c r="P7" s="451">
        <v>206473</v>
      </c>
      <c r="Q7" s="451"/>
    </row>
    <row r="8" spans="1:19" ht="27.95" customHeight="1">
      <c r="A8" s="441" t="s">
        <v>1270</v>
      </c>
      <c r="B8" s="451">
        <f t="shared" si="0"/>
        <v>21506</v>
      </c>
      <c r="C8" s="451">
        <v>1896</v>
      </c>
      <c r="D8" s="451">
        <v>2351</v>
      </c>
      <c r="E8" s="451">
        <v>17259</v>
      </c>
      <c r="F8" s="662">
        <v>22143</v>
      </c>
      <c r="G8" s="794">
        <v>1693</v>
      </c>
      <c r="H8" s="794">
        <v>17033</v>
      </c>
      <c r="I8" s="794">
        <v>287</v>
      </c>
      <c r="J8" s="794">
        <v>2755</v>
      </c>
      <c r="K8" s="451">
        <v>375</v>
      </c>
      <c r="L8" s="664">
        <v>9010</v>
      </c>
      <c r="M8" s="451">
        <v>2620</v>
      </c>
      <c r="N8" s="451">
        <v>2794</v>
      </c>
      <c r="O8" s="451">
        <v>168393</v>
      </c>
      <c r="P8" s="451">
        <v>139695</v>
      </c>
      <c r="Q8" s="451"/>
    </row>
    <row r="9" spans="1:19" ht="27.95" customHeight="1">
      <c r="A9" s="441" t="s">
        <v>1271</v>
      </c>
      <c r="B9" s="451">
        <f t="shared" si="0"/>
        <v>22499</v>
      </c>
      <c r="C9" s="451">
        <v>1896</v>
      </c>
      <c r="D9" s="451">
        <v>3405</v>
      </c>
      <c r="E9" s="451">
        <v>17198</v>
      </c>
      <c r="F9" s="662">
        <v>21177</v>
      </c>
      <c r="G9" s="794">
        <v>1501</v>
      </c>
      <c r="H9" s="794">
        <v>15931</v>
      </c>
      <c r="I9" s="794">
        <v>255</v>
      </c>
      <c r="J9" s="794">
        <v>2902</v>
      </c>
      <c r="K9" s="451">
        <v>588</v>
      </c>
      <c r="L9" s="664">
        <v>10344</v>
      </c>
      <c r="M9" s="451">
        <v>6754</v>
      </c>
      <c r="N9" s="451">
        <v>1988</v>
      </c>
      <c r="O9" s="451">
        <v>161749</v>
      </c>
      <c r="P9" s="451">
        <v>123096</v>
      </c>
      <c r="Q9" s="451"/>
    </row>
    <row r="10" spans="1:19" ht="27.95" customHeight="1">
      <c r="A10" s="441" t="s">
        <v>1272</v>
      </c>
      <c r="B10" s="451">
        <f t="shared" si="0"/>
        <v>27475</v>
      </c>
      <c r="C10" s="451">
        <v>1561</v>
      </c>
      <c r="D10" s="451">
        <v>6729</v>
      </c>
      <c r="E10" s="451">
        <v>19185</v>
      </c>
      <c r="F10" s="662">
        <v>21534</v>
      </c>
      <c r="G10" s="794">
        <v>1341</v>
      </c>
      <c r="H10" s="794">
        <v>15548</v>
      </c>
      <c r="I10" s="794">
        <v>212</v>
      </c>
      <c r="J10" s="794">
        <v>4088</v>
      </c>
      <c r="K10" s="451">
        <v>345</v>
      </c>
      <c r="L10" s="664">
        <v>16305</v>
      </c>
      <c r="M10" s="451">
        <v>9132</v>
      </c>
      <c r="N10" s="451">
        <v>1567</v>
      </c>
      <c r="O10" s="451">
        <v>134031</v>
      </c>
      <c r="P10" s="451">
        <v>109465</v>
      </c>
      <c r="Q10" s="451"/>
    </row>
    <row r="11" spans="1:19" ht="27.95" customHeight="1">
      <c r="A11" s="441" t="s">
        <v>1273</v>
      </c>
      <c r="B11" s="451">
        <f t="shared" si="0"/>
        <v>29126</v>
      </c>
      <c r="C11" s="451">
        <v>1273</v>
      </c>
      <c r="D11" s="451">
        <v>7903</v>
      </c>
      <c r="E11" s="451">
        <v>19950</v>
      </c>
      <c r="F11" s="662">
        <v>28188</v>
      </c>
      <c r="G11" s="794">
        <v>1109</v>
      </c>
      <c r="H11" s="794">
        <v>18939</v>
      </c>
      <c r="I11" s="794">
        <v>208</v>
      </c>
      <c r="J11" s="794">
        <v>7502</v>
      </c>
      <c r="K11" s="451">
        <v>430</v>
      </c>
      <c r="L11" s="664">
        <v>17328</v>
      </c>
      <c r="M11" s="451">
        <v>12158</v>
      </c>
      <c r="N11" s="451">
        <v>881</v>
      </c>
      <c r="O11" s="451">
        <v>112043</v>
      </c>
      <c r="P11" s="451">
        <v>90345</v>
      </c>
      <c r="Q11" s="451"/>
    </row>
    <row r="12" spans="1:19" ht="27.95" customHeight="1">
      <c r="A12" s="441" t="s">
        <v>1274</v>
      </c>
      <c r="B12" s="451">
        <f t="shared" si="0"/>
        <v>28544</v>
      </c>
      <c r="C12" s="451">
        <v>1146</v>
      </c>
      <c r="D12" s="451">
        <v>7553</v>
      </c>
      <c r="E12" s="451">
        <v>19845</v>
      </c>
      <c r="F12" s="662">
        <v>29955</v>
      </c>
      <c r="G12" s="794">
        <v>1073</v>
      </c>
      <c r="H12" s="794">
        <v>21316</v>
      </c>
      <c r="I12" s="794">
        <v>166</v>
      </c>
      <c r="J12" s="794">
        <v>6847</v>
      </c>
      <c r="K12" s="451">
        <v>553</v>
      </c>
      <c r="L12" s="664">
        <v>15952</v>
      </c>
      <c r="M12" s="451">
        <v>4267</v>
      </c>
      <c r="N12" s="451">
        <v>1439</v>
      </c>
      <c r="O12" s="451">
        <v>96354</v>
      </c>
      <c r="P12" s="451">
        <v>81042</v>
      </c>
      <c r="Q12" s="451"/>
    </row>
    <row r="13" spans="1:19" ht="27.95" customHeight="1">
      <c r="A13" s="441" t="s">
        <v>1275</v>
      </c>
      <c r="B13" s="451">
        <f t="shared" si="0"/>
        <v>24167</v>
      </c>
      <c r="C13" s="451">
        <v>937</v>
      </c>
      <c r="D13" s="451">
        <v>6313</v>
      </c>
      <c r="E13" s="451">
        <v>16917</v>
      </c>
      <c r="F13" s="662">
        <v>25521</v>
      </c>
      <c r="G13" s="794">
        <v>874</v>
      </c>
      <c r="H13" s="794">
        <v>18711</v>
      </c>
      <c r="I13" s="794">
        <v>125</v>
      </c>
      <c r="J13" s="794">
        <v>5320</v>
      </c>
      <c r="K13" s="451">
        <v>491</v>
      </c>
      <c r="L13" s="664">
        <v>14637</v>
      </c>
      <c r="M13" s="451">
        <v>1730</v>
      </c>
      <c r="N13" s="451">
        <v>1398</v>
      </c>
      <c r="O13" s="451">
        <v>79625</v>
      </c>
      <c r="P13" s="451">
        <v>66937</v>
      </c>
      <c r="Q13" s="451"/>
    </row>
    <row r="14" spans="1:19" s="453" customFormat="1" ht="27.95" customHeight="1">
      <c r="A14" s="445" t="s">
        <v>1276</v>
      </c>
      <c r="B14" s="452">
        <f t="shared" si="0"/>
        <v>22581</v>
      </c>
      <c r="C14" s="452">
        <v>714</v>
      </c>
      <c r="D14" s="452">
        <v>6903</v>
      </c>
      <c r="E14" s="452">
        <v>14964</v>
      </c>
      <c r="F14" s="663">
        <v>21751</v>
      </c>
      <c r="G14" s="795">
        <v>570</v>
      </c>
      <c r="H14" s="795">
        <v>16444</v>
      </c>
      <c r="I14" s="795">
        <v>120</v>
      </c>
      <c r="J14" s="795">
        <v>4141</v>
      </c>
      <c r="K14" s="452">
        <v>476</v>
      </c>
      <c r="L14" s="665">
        <v>15483</v>
      </c>
      <c r="M14" s="452">
        <v>1182</v>
      </c>
      <c r="N14" s="452">
        <v>1329</v>
      </c>
      <c r="O14" s="452">
        <v>55657</v>
      </c>
      <c r="P14" s="452">
        <v>43665</v>
      </c>
      <c r="Q14" s="451"/>
    </row>
    <row r="15" spans="1:19" ht="14.25">
      <c r="A15" s="627" t="s">
        <v>737</v>
      </c>
    </row>
    <row r="16" spans="1:19" ht="45.75" customHeight="1">
      <c r="A16" s="1315" t="s">
        <v>760</v>
      </c>
      <c r="B16" s="1315"/>
      <c r="C16" s="1315"/>
      <c r="D16" s="1315"/>
      <c r="E16" s="1315"/>
      <c r="F16" s="1315"/>
      <c r="G16" s="1315"/>
      <c r="H16" s="1315"/>
      <c r="I16" s="1315"/>
      <c r="J16" s="1315"/>
      <c r="K16" s="1315"/>
      <c r="L16" s="1315"/>
      <c r="M16" s="1315"/>
      <c r="N16" s="1315"/>
      <c r="O16" s="1315"/>
      <c r="P16" s="1315"/>
    </row>
    <row r="17" spans="1:16" ht="12.75" customHeight="1">
      <c r="A17" s="669"/>
      <c r="B17" s="669"/>
      <c r="C17" s="669"/>
      <c r="D17" s="669"/>
      <c r="E17" s="669"/>
      <c r="F17" s="669"/>
      <c r="G17" s="669"/>
      <c r="H17" s="669"/>
      <c r="I17" s="669"/>
      <c r="J17" s="669"/>
      <c r="K17" s="669"/>
      <c r="L17" s="669"/>
      <c r="M17" s="669"/>
      <c r="N17" s="669"/>
      <c r="O17" s="669"/>
      <c r="P17" s="669"/>
    </row>
  </sheetData>
  <mergeCells count="18">
    <mergeCell ref="O3:P3"/>
    <mergeCell ref="F3:F4"/>
    <mergeCell ref="A16:P16"/>
    <mergeCell ref="A1:P1"/>
    <mergeCell ref="A2:A4"/>
    <mergeCell ref="B2:E2"/>
    <mergeCell ref="L2:L4"/>
    <mergeCell ref="M2:P2"/>
    <mergeCell ref="B3:B4"/>
    <mergeCell ref="C3:C4"/>
    <mergeCell ref="D3:D4"/>
    <mergeCell ref="F2:K2"/>
    <mergeCell ref="G3:H3"/>
    <mergeCell ref="I3:J3"/>
    <mergeCell ref="K3:K4"/>
    <mergeCell ref="E3:E4"/>
    <mergeCell ref="M3:M4"/>
    <mergeCell ref="N3:N4"/>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60"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P24"/>
  <sheetViews>
    <sheetView showGridLines="0" zoomScale="85" zoomScaleNormal="85" workbookViewId="0">
      <selection activeCell="N23" sqref="N23"/>
    </sheetView>
  </sheetViews>
  <sheetFormatPr defaultColWidth="11" defaultRowHeight="15.75"/>
  <cols>
    <col min="1" max="1" width="6.375" style="141" customWidth="1"/>
    <col min="2" max="2" width="0.875" style="141" customWidth="1"/>
    <col min="3" max="8" width="13.125" style="141" customWidth="1"/>
    <col min="9" max="9" width="1.5" style="141" hidden="1" customWidth="1"/>
    <col min="10" max="16" width="8.875" style="139" customWidth="1"/>
    <col min="17" max="16384" width="11" style="141"/>
  </cols>
  <sheetData>
    <row r="1" spans="1:16" s="140" customFormat="1" ht="27.2" customHeight="1">
      <c r="A1" s="1332" t="s">
        <v>470</v>
      </c>
      <c r="B1" s="1332"/>
      <c r="C1" s="1332"/>
      <c r="D1" s="1332"/>
      <c r="E1" s="1332"/>
      <c r="F1" s="1332"/>
      <c r="G1" s="1332"/>
      <c r="H1" s="1332"/>
      <c r="I1" s="454"/>
      <c r="J1" s="139"/>
      <c r="K1" s="139"/>
      <c r="L1" s="139"/>
      <c r="M1" s="139"/>
      <c r="N1" s="139"/>
      <c r="O1" s="139"/>
      <c r="P1" s="139"/>
    </row>
    <row r="2" spans="1:16" s="142" customFormat="1" ht="24.6" customHeight="1">
      <c r="A2" s="1333"/>
      <c r="B2" s="930"/>
      <c r="C2" s="1334" t="s">
        <v>741</v>
      </c>
      <c r="D2" s="1336" t="s">
        <v>742</v>
      </c>
      <c r="E2" s="1334" t="s">
        <v>743</v>
      </c>
      <c r="F2" s="1334" t="s">
        <v>744</v>
      </c>
      <c r="G2" s="1334" t="s">
        <v>745</v>
      </c>
      <c r="H2" s="1334" t="s">
        <v>746</v>
      </c>
      <c r="I2" s="942" t="s">
        <v>125</v>
      </c>
    </row>
    <row r="3" spans="1:16" s="142" customFormat="1" ht="24.6" customHeight="1">
      <c r="A3" s="931"/>
      <c r="B3" s="931"/>
      <c r="C3" s="1335"/>
      <c r="D3" s="1337"/>
      <c r="E3" s="1335"/>
      <c r="F3" s="1335"/>
      <c r="G3" s="1335"/>
      <c r="H3" s="1335"/>
      <c r="I3" s="943"/>
      <c r="J3" s="139"/>
      <c r="K3" s="139"/>
      <c r="L3" s="139"/>
      <c r="M3" s="139"/>
      <c r="N3" s="139"/>
      <c r="O3" s="139"/>
      <c r="P3" s="139"/>
    </row>
    <row r="4" spans="1:16" s="142" customFormat="1" ht="24.6" customHeight="1">
      <c r="A4" s="931"/>
      <c r="B4" s="931"/>
      <c r="C4" s="1335"/>
      <c r="D4" s="1337"/>
      <c r="E4" s="1335"/>
      <c r="F4" s="1335"/>
      <c r="G4" s="1335"/>
      <c r="H4" s="1335"/>
      <c r="I4" s="943"/>
      <c r="J4" s="139"/>
      <c r="K4" s="139"/>
      <c r="L4" s="139"/>
      <c r="M4" s="139"/>
      <c r="N4" s="139"/>
      <c r="O4" s="139"/>
      <c r="P4" s="139"/>
    </row>
    <row r="5" spans="1:16" s="142" customFormat="1" ht="24.6" customHeight="1">
      <c r="A5" s="931"/>
      <c r="B5" s="931"/>
      <c r="C5" s="1335"/>
      <c r="D5" s="1337"/>
      <c r="E5" s="1335"/>
      <c r="F5" s="1335"/>
      <c r="G5" s="1335"/>
      <c r="H5" s="1335"/>
      <c r="I5" s="943"/>
      <c r="J5" s="139"/>
      <c r="K5" s="139"/>
      <c r="L5" s="139"/>
      <c r="M5" s="139"/>
      <c r="N5" s="139"/>
      <c r="O5" s="139"/>
      <c r="P5" s="139"/>
    </row>
    <row r="6" spans="1:16" s="142" customFormat="1" ht="52.5" customHeight="1">
      <c r="A6" s="931"/>
      <c r="B6" s="931"/>
      <c r="C6" s="1335"/>
      <c r="D6" s="1338"/>
      <c r="E6" s="1335"/>
      <c r="F6" s="1335"/>
      <c r="G6" s="1335"/>
      <c r="H6" s="1335"/>
      <c r="I6" s="944"/>
      <c r="J6" s="139"/>
      <c r="K6" s="139"/>
      <c r="L6" s="139"/>
      <c r="M6" s="139"/>
      <c r="N6" s="139"/>
      <c r="O6" s="139"/>
      <c r="P6" s="139"/>
    </row>
    <row r="7" spans="1:16" s="142" customFormat="1" ht="19.5" customHeight="1">
      <c r="A7" s="931"/>
      <c r="B7" s="931"/>
      <c r="C7" s="456" t="s">
        <v>471</v>
      </c>
      <c r="D7" s="457" t="s">
        <v>472</v>
      </c>
      <c r="E7" s="456" t="s">
        <v>471</v>
      </c>
      <c r="F7" s="457" t="s">
        <v>472</v>
      </c>
      <c r="G7" s="457" t="s">
        <v>472</v>
      </c>
      <c r="H7" s="456" t="s">
        <v>472</v>
      </c>
      <c r="I7" s="458"/>
      <c r="J7" s="139"/>
      <c r="K7" s="139"/>
      <c r="L7" s="139"/>
      <c r="M7" s="139"/>
      <c r="N7" s="139"/>
      <c r="O7" s="139"/>
      <c r="P7" s="139"/>
    </row>
    <row r="8" spans="1:16" s="142" customFormat="1" ht="24" customHeight="1">
      <c r="A8" s="441" t="s">
        <v>1267</v>
      </c>
      <c r="B8" s="459"/>
      <c r="C8" s="143">
        <v>17773</v>
      </c>
      <c r="D8" s="143">
        <v>21399</v>
      </c>
      <c r="E8" s="143">
        <v>3543</v>
      </c>
      <c r="F8" s="143">
        <v>1602</v>
      </c>
      <c r="G8" s="143">
        <v>23595</v>
      </c>
      <c r="H8" s="143">
        <v>23567</v>
      </c>
      <c r="I8" s="143">
        <v>0</v>
      </c>
      <c r="J8" s="139"/>
      <c r="K8" s="139"/>
      <c r="L8" s="139"/>
      <c r="M8" s="139"/>
      <c r="N8" s="139"/>
      <c r="O8" s="139"/>
      <c r="P8" s="139"/>
    </row>
    <row r="9" spans="1:16" s="142" customFormat="1" ht="24" customHeight="1">
      <c r="A9" s="441" t="s">
        <v>1268</v>
      </c>
      <c r="B9" s="436"/>
      <c r="C9" s="143">
        <v>16643</v>
      </c>
      <c r="D9" s="143">
        <v>20679</v>
      </c>
      <c r="E9" s="143">
        <v>3100</v>
      </c>
      <c r="F9" s="143">
        <v>1727</v>
      </c>
      <c r="G9" s="143">
        <v>20378</v>
      </c>
      <c r="H9" s="143">
        <v>20345</v>
      </c>
      <c r="I9" s="143">
        <v>0</v>
      </c>
      <c r="J9" s="139"/>
      <c r="K9" s="139"/>
      <c r="L9" s="139"/>
      <c r="M9" s="139"/>
      <c r="N9" s="139"/>
      <c r="O9" s="139"/>
      <c r="P9" s="139"/>
    </row>
    <row r="10" spans="1:16" s="142" customFormat="1" ht="24" customHeight="1">
      <c r="A10" s="441" t="s">
        <v>1269</v>
      </c>
      <c r="B10" s="436"/>
      <c r="C10" s="143">
        <v>19787</v>
      </c>
      <c r="D10" s="143">
        <v>22464</v>
      </c>
      <c r="E10" s="143">
        <v>2783</v>
      </c>
      <c r="F10" s="143">
        <v>1525</v>
      </c>
      <c r="G10" s="143">
        <v>20720</v>
      </c>
      <c r="H10" s="143">
        <v>20697</v>
      </c>
      <c r="I10" s="143">
        <v>0</v>
      </c>
      <c r="J10" s="139"/>
      <c r="K10" s="139"/>
      <c r="L10" s="139"/>
      <c r="M10" s="139"/>
      <c r="N10" s="139"/>
      <c r="O10" s="139"/>
      <c r="P10" s="139"/>
    </row>
    <row r="11" spans="1:16" s="142" customFormat="1" ht="24" customHeight="1">
      <c r="A11" s="441" t="s">
        <v>1270</v>
      </c>
      <c r="B11" s="436"/>
      <c r="C11" s="143">
        <v>17399</v>
      </c>
      <c r="D11" s="143">
        <v>16833</v>
      </c>
      <c r="E11" s="143">
        <v>2605</v>
      </c>
      <c r="F11" s="143">
        <v>1510</v>
      </c>
      <c r="G11" s="143">
        <v>18241</v>
      </c>
      <c r="H11" s="143">
        <v>18199</v>
      </c>
      <c r="I11" s="143">
        <v>0</v>
      </c>
      <c r="J11" s="139"/>
      <c r="K11" s="139"/>
      <c r="L11" s="139"/>
      <c r="M11" s="139"/>
      <c r="N11" s="139"/>
      <c r="O11" s="139"/>
      <c r="P11" s="139"/>
    </row>
    <row r="12" spans="1:16" s="142" customFormat="1" ht="24" customHeight="1">
      <c r="A12" s="441" t="s">
        <v>1271</v>
      </c>
      <c r="B12" s="436"/>
      <c r="C12" s="143">
        <v>16635</v>
      </c>
      <c r="D12" s="143">
        <v>15190</v>
      </c>
      <c r="E12" s="143">
        <v>2493</v>
      </c>
      <c r="F12" s="143">
        <v>1332</v>
      </c>
      <c r="G12" s="143">
        <v>15753</v>
      </c>
      <c r="H12" s="143">
        <v>15690</v>
      </c>
      <c r="I12" s="143">
        <v>0</v>
      </c>
      <c r="J12" s="139"/>
      <c r="K12" s="139"/>
      <c r="L12" s="139"/>
      <c r="M12" s="139"/>
      <c r="N12" s="139"/>
      <c r="O12" s="139"/>
      <c r="P12" s="139"/>
    </row>
    <row r="13" spans="1:16" s="142" customFormat="1" ht="24" customHeight="1">
      <c r="A13" s="441" t="s">
        <v>1272</v>
      </c>
      <c r="B13" s="436"/>
      <c r="C13" s="143">
        <v>16210</v>
      </c>
      <c r="D13" s="143">
        <v>16766</v>
      </c>
      <c r="E13" s="143">
        <v>3607</v>
      </c>
      <c r="F13" s="143">
        <v>1735</v>
      </c>
      <c r="G13" s="143">
        <v>24213</v>
      </c>
      <c r="H13" s="143">
        <v>24099</v>
      </c>
      <c r="I13" s="143">
        <v>0</v>
      </c>
      <c r="J13" s="139"/>
      <c r="K13" s="139"/>
      <c r="L13" s="139"/>
      <c r="M13" s="139"/>
      <c r="N13" s="139"/>
      <c r="O13" s="139"/>
      <c r="P13" s="139"/>
    </row>
    <row r="14" spans="1:16" s="142" customFormat="1" ht="24" customHeight="1">
      <c r="A14" s="441" t="s">
        <v>1273</v>
      </c>
      <c r="B14" s="436"/>
      <c r="C14" s="143">
        <v>19070</v>
      </c>
      <c r="D14" s="143">
        <v>25509</v>
      </c>
      <c r="E14" s="143">
        <v>7641</v>
      </c>
      <c r="F14" s="143">
        <v>4099</v>
      </c>
      <c r="G14" s="143">
        <v>39956</v>
      </c>
      <c r="H14" s="143">
        <v>39623</v>
      </c>
      <c r="I14" s="143">
        <v>0</v>
      </c>
      <c r="J14" s="139"/>
      <c r="K14" s="139"/>
      <c r="L14" s="139"/>
      <c r="M14" s="139"/>
      <c r="N14" s="139"/>
      <c r="O14" s="139"/>
      <c r="P14" s="139"/>
    </row>
    <row r="15" spans="1:16" s="142" customFormat="1" ht="24" customHeight="1">
      <c r="A15" s="441" t="s">
        <v>1274</v>
      </c>
      <c r="B15" s="436"/>
      <c r="C15" s="460">
        <v>20531</v>
      </c>
      <c r="D15" s="460">
        <v>35958</v>
      </c>
      <c r="E15" s="460">
        <v>8072</v>
      </c>
      <c r="F15" s="460">
        <v>4770</v>
      </c>
      <c r="G15" s="143">
        <v>42123</v>
      </c>
      <c r="H15" s="143">
        <v>41584</v>
      </c>
      <c r="I15" s="143">
        <v>0</v>
      </c>
      <c r="J15" s="139"/>
      <c r="K15" s="139"/>
      <c r="L15" s="139"/>
      <c r="M15" s="139"/>
      <c r="N15" s="139"/>
      <c r="O15" s="139"/>
      <c r="P15" s="139"/>
    </row>
    <row r="16" spans="1:16" s="142" customFormat="1" ht="24" customHeight="1">
      <c r="A16" s="441" t="s">
        <v>1275</v>
      </c>
      <c r="B16" s="436"/>
      <c r="C16" s="460">
        <v>17267</v>
      </c>
      <c r="D16" s="460">
        <v>29400</v>
      </c>
      <c r="E16" s="460">
        <v>7149</v>
      </c>
      <c r="F16" s="460">
        <v>4624</v>
      </c>
      <c r="G16" s="143">
        <v>34573</v>
      </c>
      <c r="H16" s="143">
        <v>34168</v>
      </c>
      <c r="I16" s="143">
        <v>0</v>
      </c>
      <c r="J16" s="139"/>
      <c r="K16" s="139"/>
      <c r="L16" s="139"/>
      <c r="M16" s="139"/>
      <c r="N16" s="139"/>
      <c r="O16" s="139"/>
      <c r="P16" s="139"/>
    </row>
    <row r="17" spans="1:16" s="142" customFormat="1" ht="24" customHeight="1">
      <c r="A17" s="445" t="s">
        <v>1276</v>
      </c>
      <c r="B17" s="437"/>
      <c r="C17" s="461">
        <v>14680</v>
      </c>
      <c r="D17" s="461">
        <v>28493</v>
      </c>
      <c r="E17" s="461">
        <v>6292</v>
      </c>
      <c r="F17" s="461">
        <v>4349</v>
      </c>
      <c r="G17" s="449">
        <v>24141</v>
      </c>
      <c r="H17" s="449">
        <v>23737</v>
      </c>
      <c r="I17" s="143"/>
      <c r="J17" s="139"/>
      <c r="K17" s="139"/>
      <c r="L17" s="139"/>
      <c r="M17" s="139"/>
      <c r="N17" s="139"/>
      <c r="O17" s="139"/>
      <c r="P17" s="139"/>
    </row>
    <row r="18" spans="1:16" s="142" customFormat="1" ht="18.95" customHeight="1">
      <c r="A18" s="670" t="s">
        <v>747</v>
      </c>
      <c r="B18" s="450"/>
      <c r="C18" s="450"/>
      <c r="D18" s="450"/>
      <c r="E18" s="462"/>
      <c r="F18" s="462"/>
      <c r="G18" s="450"/>
      <c r="H18" s="450"/>
      <c r="I18" s="145"/>
      <c r="J18" s="139"/>
      <c r="K18" s="139"/>
      <c r="L18" s="139"/>
      <c r="M18" s="139"/>
      <c r="N18" s="139"/>
      <c r="O18" s="139"/>
      <c r="P18" s="139"/>
    </row>
    <row r="19" spans="1:16" s="139" customFormat="1"/>
    <row r="20" spans="1:16" s="139" customFormat="1"/>
    <row r="21" spans="1:16" s="139" customFormat="1"/>
    <row r="22" spans="1:16" s="139" customFormat="1"/>
    <row r="23" spans="1:16" s="139" customFormat="1"/>
    <row r="24" spans="1:16" s="139" customFormat="1"/>
  </sheetData>
  <mergeCells count="9">
    <mergeCell ref="I2:I6"/>
    <mergeCell ref="A1:H1"/>
    <mergeCell ref="A2:B7"/>
    <mergeCell ref="C2:C6"/>
    <mergeCell ref="D2:D6"/>
    <mergeCell ref="E2:E6"/>
    <mergeCell ref="F2:F6"/>
    <mergeCell ref="G2:G6"/>
    <mergeCell ref="H2:H6"/>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72" orientation="landscape" r:id="rId1"/>
  <headerFooter differentOddEven="1" scaleWithDoc="0">
    <oddHeader>&amp;L&amp;"Times New Roman,標準"&amp;8 107&amp;"標楷體,標準"年犯罪狀況及其分析</oddHeader>
    <evenHeader>&amp;R&amp;"標楷體,標準"&amp;8第二篇　犯罪之處理</evenHead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S15"/>
  <sheetViews>
    <sheetView showGridLines="0" zoomScale="70" zoomScaleNormal="70" workbookViewId="0">
      <selection activeCell="L22" sqref="L22"/>
    </sheetView>
  </sheetViews>
  <sheetFormatPr defaultColWidth="8.875" defaultRowHeight="15.75"/>
  <cols>
    <col min="1" max="15" width="8.875" style="464" customWidth="1"/>
    <col min="16" max="16" width="9.875" style="464" customWidth="1"/>
    <col min="17" max="18" width="12.5" style="464" customWidth="1"/>
    <col min="19" max="259" width="8.875" style="464"/>
    <col min="260" max="260" width="8.875" style="464" customWidth="1"/>
    <col min="261" max="261" width="3.125" style="464" customWidth="1"/>
    <col min="262" max="266" width="8.875" style="464" customWidth="1"/>
    <col min="267" max="267" width="9.125" style="464" customWidth="1"/>
    <col min="268" max="268" width="10" style="464" customWidth="1"/>
    <col min="269" max="270" width="8.875" style="464" customWidth="1"/>
    <col min="271" max="271" width="9.875" style="464" customWidth="1"/>
    <col min="272" max="273" width="12.5" style="464" customWidth="1"/>
    <col min="274" max="515" width="8.875" style="464"/>
    <col min="516" max="516" width="8.875" style="464" customWidth="1"/>
    <col min="517" max="517" width="3.125" style="464" customWidth="1"/>
    <col min="518" max="522" width="8.875" style="464" customWidth="1"/>
    <col min="523" max="523" width="9.125" style="464" customWidth="1"/>
    <col min="524" max="524" width="10" style="464" customWidth="1"/>
    <col min="525" max="526" width="8.875" style="464" customWidth="1"/>
    <col min="527" max="527" width="9.875" style="464" customWidth="1"/>
    <col min="528" max="529" width="12.5" style="464" customWidth="1"/>
    <col min="530" max="771" width="8.875" style="464"/>
    <col min="772" max="772" width="8.875" style="464" customWidth="1"/>
    <col min="773" max="773" width="3.125" style="464" customWidth="1"/>
    <col min="774" max="778" width="8.875" style="464" customWidth="1"/>
    <col min="779" max="779" width="9.125" style="464" customWidth="1"/>
    <col min="780" max="780" width="10" style="464" customWidth="1"/>
    <col min="781" max="782" width="8.875" style="464" customWidth="1"/>
    <col min="783" max="783" width="9.875" style="464" customWidth="1"/>
    <col min="784" max="785" width="12.5" style="464" customWidth="1"/>
    <col min="786" max="1027" width="8.875" style="464"/>
    <col min="1028" max="1028" width="8.875" style="464" customWidth="1"/>
    <col min="1029" max="1029" width="3.125" style="464" customWidth="1"/>
    <col min="1030" max="1034" width="8.875" style="464" customWidth="1"/>
    <col min="1035" max="1035" width="9.125" style="464" customWidth="1"/>
    <col min="1036" max="1036" width="10" style="464" customWidth="1"/>
    <col min="1037" max="1038" width="8.875" style="464" customWidth="1"/>
    <col min="1039" max="1039" width="9.875" style="464" customWidth="1"/>
    <col min="1040" max="1041" width="12.5" style="464" customWidth="1"/>
    <col min="1042" max="1283" width="8.875" style="464"/>
    <col min="1284" max="1284" width="8.875" style="464" customWidth="1"/>
    <col min="1285" max="1285" width="3.125" style="464" customWidth="1"/>
    <col min="1286" max="1290" width="8.875" style="464" customWidth="1"/>
    <col min="1291" max="1291" width="9.125" style="464" customWidth="1"/>
    <col min="1292" max="1292" width="10" style="464" customWidth="1"/>
    <col min="1293" max="1294" width="8.875" style="464" customWidth="1"/>
    <col min="1295" max="1295" width="9.875" style="464" customWidth="1"/>
    <col min="1296" max="1297" width="12.5" style="464" customWidth="1"/>
    <col min="1298" max="1539" width="8.875" style="464"/>
    <col min="1540" max="1540" width="8.875" style="464" customWidth="1"/>
    <col min="1541" max="1541" width="3.125" style="464" customWidth="1"/>
    <col min="1542" max="1546" width="8.875" style="464" customWidth="1"/>
    <col min="1547" max="1547" width="9.125" style="464" customWidth="1"/>
    <col min="1548" max="1548" width="10" style="464" customWidth="1"/>
    <col min="1549" max="1550" width="8.875" style="464" customWidth="1"/>
    <col min="1551" max="1551" width="9.875" style="464" customWidth="1"/>
    <col min="1552" max="1553" width="12.5" style="464" customWidth="1"/>
    <col min="1554" max="1795" width="8.875" style="464"/>
    <col min="1796" max="1796" width="8.875" style="464" customWidth="1"/>
    <col min="1797" max="1797" width="3.125" style="464" customWidth="1"/>
    <col min="1798" max="1802" width="8.875" style="464" customWidth="1"/>
    <col min="1803" max="1803" width="9.125" style="464" customWidth="1"/>
    <col min="1804" max="1804" width="10" style="464" customWidth="1"/>
    <col min="1805" max="1806" width="8.875" style="464" customWidth="1"/>
    <col min="1807" max="1807" width="9.875" style="464" customWidth="1"/>
    <col min="1808" max="1809" width="12.5" style="464" customWidth="1"/>
    <col min="1810" max="2051" width="8.875" style="464"/>
    <col min="2052" max="2052" width="8.875" style="464" customWidth="1"/>
    <col min="2053" max="2053" width="3.125" style="464" customWidth="1"/>
    <col min="2054" max="2058" width="8.875" style="464" customWidth="1"/>
    <col min="2059" max="2059" width="9.125" style="464" customWidth="1"/>
    <col min="2060" max="2060" width="10" style="464" customWidth="1"/>
    <col min="2061" max="2062" width="8.875" style="464" customWidth="1"/>
    <col min="2063" max="2063" width="9.875" style="464" customWidth="1"/>
    <col min="2064" max="2065" width="12.5" style="464" customWidth="1"/>
    <col min="2066" max="2307" width="8.875" style="464"/>
    <col min="2308" max="2308" width="8.875" style="464" customWidth="1"/>
    <col min="2309" max="2309" width="3.125" style="464" customWidth="1"/>
    <col min="2310" max="2314" width="8.875" style="464" customWidth="1"/>
    <col min="2315" max="2315" width="9.125" style="464" customWidth="1"/>
    <col min="2316" max="2316" width="10" style="464" customWidth="1"/>
    <col min="2317" max="2318" width="8.875" style="464" customWidth="1"/>
    <col min="2319" max="2319" width="9.875" style="464" customWidth="1"/>
    <col min="2320" max="2321" width="12.5" style="464" customWidth="1"/>
    <col min="2322" max="2563" width="8.875" style="464"/>
    <col min="2564" max="2564" width="8.875" style="464" customWidth="1"/>
    <col min="2565" max="2565" width="3.125" style="464" customWidth="1"/>
    <col min="2566" max="2570" width="8.875" style="464" customWidth="1"/>
    <col min="2571" max="2571" width="9.125" style="464" customWidth="1"/>
    <col min="2572" max="2572" width="10" style="464" customWidth="1"/>
    <col min="2573" max="2574" width="8.875" style="464" customWidth="1"/>
    <col min="2575" max="2575" width="9.875" style="464" customWidth="1"/>
    <col min="2576" max="2577" width="12.5" style="464" customWidth="1"/>
    <col min="2578" max="2819" width="8.875" style="464"/>
    <col min="2820" max="2820" width="8.875" style="464" customWidth="1"/>
    <col min="2821" max="2821" width="3.125" style="464" customWidth="1"/>
    <col min="2822" max="2826" width="8.875" style="464" customWidth="1"/>
    <col min="2827" max="2827" width="9.125" style="464" customWidth="1"/>
    <col min="2828" max="2828" width="10" style="464" customWidth="1"/>
    <col min="2829" max="2830" width="8.875" style="464" customWidth="1"/>
    <col min="2831" max="2831" width="9.875" style="464" customWidth="1"/>
    <col min="2832" max="2833" width="12.5" style="464" customWidth="1"/>
    <col min="2834" max="3075" width="8.875" style="464"/>
    <col min="3076" max="3076" width="8.875" style="464" customWidth="1"/>
    <col min="3077" max="3077" width="3.125" style="464" customWidth="1"/>
    <col min="3078" max="3082" width="8.875" style="464" customWidth="1"/>
    <col min="3083" max="3083" width="9.125" style="464" customWidth="1"/>
    <col min="3084" max="3084" width="10" style="464" customWidth="1"/>
    <col min="3085" max="3086" width="8.875" style="464" customWidth="1"/>
    <col min="3087" max="3087" width="9.875" style="464" customWidth="1"/>
    <col min="3088" max="3089" width="12.5" style="464" customWidth="1"/>
    <col min="3090" max="3331" width="8.875" style="464"/>
    <col min="3332" max="3332" width="8.875" style="464" customWidth="1"/>
    <col min="3333" max="3333" width="3.125" style="464" customWidth="1"/>
    <col min="3334" max="3338" width="8.875" style="464" customWidth="1"/>
    <col min="3339" max="3339" width="9.125" style="464" customWidth="1"/>
    <col min="3340" max="3340" width="10" style="464" customWidth="1"/>
    <col min="3341" max="3342" width="8.875" style="464" customWidth="1"/>
    <col min="3343" max="3343" width="9.875" style="464" customWidth="1"/>
    <col min="3344" max="3345" width="12.5" style="464" customWidth="1"/>
    <col min="3346" max="3587" width="8.875" style="464"/>
    <col min="3588" max="3588" width="8.875" style="464" customWidth="1"/>
    <col min="3589" max="3589" width="3.125" style="464" customWidth="1"/>
    <col min="3590" max="3594" width="8.875" style="464" customWidth="1"/>
    <col min="3595" max="3595" width="9.125" style="464" customWidth="1"/>
    <col min="3596" max="3596" width="10" style="464" customWidth="1"/>
    <col min="3597" max="3598" width="8.875" style="464" customWidth="1"/>
    <col min="3599" max="3599" width="9.875" style="464" customWidth="1"/>
    <col min="3600" max="3601" width="12.5" style="464" customWidth="1"/>
    <col min="3602" max="3843" width="8.875" style="464"/>
    <col min="3844" max="3844" width="8.875" style="464" customWidth="1"/>
    <col min="3845" max="3845" width="3.125" style="464" customWidth="1"/>
    <col min="3846" max="3850" width="8.875" style="464" customWidth="1"/>
    <col min="3851" max="3851" width="9.125" style="464" customWidth="1"/>
    <col min="3852" max="3852" width="10" style="464" customWidth="1"/>
    <col min="3853" max="3854" width="8.875" style="464" customWidth="1"/>
    <col min="3855" max="3855" width="9.875" style="464" customWidth="1"/>
    <col min="3856" max="3857" width="12.5" style="464" customWidth="1"/>
    <col min="3858" max="4099" width="8.875" style="464"/>
    <col min="4100" max="4100" width="8.875" style="464" customWidth="1"/>
    <col min="4101" max="4101" width="3.125" style="464" customWidth="1"/>
    <col min="4102" max="4106" width="8.875" style="464" customWidth="1"/>
    <col min="4107" max="4107" width="9.125" style="464" customWidth="1"/>
    <col min="4108" max="4108" width="10" style="464" customWidth="1"/>
    <col min="4109" max="4110" width="8.875" style="464" customWidth="1"/>
    <col min="4111" max="4111" width="9.875" style="464" customWidth="1"/>
    <col min="4112" max="4113" width="12.5" style="464" customWidth="1"/>
    <col min="4114" max="4355" width="8.875" style="464"/>
    <col min="4356" max="4356" width="8.875" style="464" customWidth="1"/>
    <col min="4357" max="4357" width="3.125" style="464" customWidth="1"/>
    <col min="4358" max="4362" width="8.875" style="464" customWidth="1"/>
    <col min="4363" max="4363" width="9.125" style="464" customWidth="1"/>
    <col min="4364" max="4364" width="10" style="464" customWidth="1"/>
    <col min="4365" max="4366" width="8.875" style="464" customWidth="1"/>
    <col min="4367" max="4367" width="9.875" style="464" customWidth="1"/>
    <col min="4368" max="4369" width="12.5" style="464" customWidth="1"/>
    <col min="4370" max="4611" width="8.875" style="464"/>
    <col min="4612" max="4612" width="8.875" style="464" customWidth="1"/>
    <col min="4613" max="4613" width="3.125" style="464" customWidth="1"/>
    <col min="4614" max="4618" width="8.875" style="464" customWidth="1"/>
    <col min="4619" max="4619" width="9.125" style="464" customWidth="1"/>
    <col min="4620" max="4620" width="10" style="464" customWidth="1"/>
    <col min="4621" max="4622" width="8.875" style="464" customWidth="1"/>
    <col min="4623" max="4623" width="9.875" style="464" customWidth="1"/>
    <col min="4624" max="4625" width="12.5" style="464" customWidth="1"/>
    <col min="4626" max="4867" width="8.875" style="464"/>
    <col min="4868" max="4868" width="8.875" style="464" customWidth="1"/>
    <col min="4869" max="4869" width="3.125" style="464" customWidth="1"/>
    <col min="4870" max="4874" width="8.875" style="464" customWidth="1"/>
    <col min="4875" max="4875" width="9.125" style="464" customWidth="1"/>
    <col min="4876" max="4876" width="10" style="464" customWidth="1"/>
    <col min="4877" max="4878" width="8.875" style="464" customWidth="1"/>
    <col min="4879" max="4879" width="9.875" style="464" customWidth="1"/>
    <col min="4880" max="4881" width="12.5" style="464" customWidth="1"/>
    <col min="4882" max="5123" width="8.875" style="464"/>
    <col min="5124" max="5124" width="8.875" style="464" customWidth="1"/>
    <col min="5125" max="5125" width="3.125" style="464" customWidth="1"/>
    <col min="5126" max="5130" width="8.875" style="464" customWidth="1"/>
    <col min="5131" max="5131" width="9.125" style="464" customWidth="1"/>
    <col min="5132" max="5132" width="10" style="464" customWidth="1"/>
    <col min="5133" max="5134" width="8.875" style="464" customWidth="1"/>
    <col min="5135" max="5135" width="9.875" style="464" customWidth="1"/>
    <col min="5136" max="5137" width="12.5" style="464" customWidth="1"/>
    <col min="5138" max="5379" width="8.875" style="464"/>
    <col min="5380" max="5380" width="8.875" style="464" customWidth="1"/>
    <col min="5381" max="5381" width="3.125" style="464" customWidth="1"/>
    <col min="5382" max="5386" width="8.875" style="464" customWidth="1"/>
    <col min="5387" max="5387" width="9.125" style="464" customWidth="1"/>
    <col min="5388" max="5388" width="10" style="464" customWidth="1"/>
    <col min="5389" max="5390" width="8.875" style="464" customWidth="1"/>
    <col min="5391" max="5391" width="9.875" style="464" customWidth="1"/>
    <col min="5392" max="5393" width="12.5" style="464" customWidth="1"/>
    <col min="5394" max="5635" width="8.875" style="464"/>
    <col min="5636" max="5636" width="8.875" style="464" customWidth="1"/>
    <col min="5637" max="5637" width="3.125" style="464" customWidth="1"/>
    <col min="5638" max="5642" width="8.875" style="464" customWidth="1"/>
    <col min="5643" max="5643" width="9.125" style="464" customWidth="1"/>
    <col min="5644" max="5644" width="10" style="464" customWidth="1"/>
    <col min="5645" max="5646" width="8.875" style="464" customWidth="1"/>
    <col min="5647" max="5647" width="9.875" style="464" customWidth="1"/>
    <col min="5648" max="5649" width="12.5" style="464" customWidth="1"/>
    <col min="5650" max="5891" width="8.875" style="464"/>
    <col min="5892" max="5892" width="8.875" style="464" customWidth="1"/>
    <col min="5893" max="5893" width="3.125" style="464" customWidth="1"/>
    <col min="5894" max="5898" width="8.875" style="464" customWidth="1"/>
    <col min="5899" max="5899" width="9.125" style="464" customWidth="1"/>
    <col min="5900" max="5900" width="10" style="464" customWidth="1"/>
    <col min="5901" max="5902" width="8.875" style="464" customWidth="1"/>
    <col min="5903" max="5903" width="9.875" style="464" customWidth="1"/>
    <col min="5904" max="5905" width="12.5" style="464" customWidth="1"/>
    <col min="5906" max="6147" width="8.875" style="464"/>
    <col min="6148" max="6148" width="8.875" style="464" customWidth="1"/>
    <col min="6149" max="6149" width="3.125" style="464" customWidth="1"/>
    <col min="6150" max="6154" width="8.875" style="464" customWidth="1"/>
    <col min="6155" max="6155" width="9.125" style="464" customWidth="1"/>
    <col min="6156" max="6156" width="10" style="464" customWidth="1"/>
    <col min="6157" max="6158" width="8.875" style="464" customWidth="1"/>
    <col min="6159" max="6159" width="9.875" style="464" customWidth="1"/>
    <col min="6160" max="6161" width="12.5" style="464" customWidth="1"/>
    <col min="6162" max="6403" width="8.875" style="464"/>
    <col min="6404" max="6404" width="8.875" style="464" customWidth="1"/>
    <col min="6405" max="6405" width="3.125" style="464" customWidth="1"/>
    <col min="6406" max="6410" width="8.875" style="464" customWidth="1"/>
    <col min="6411" max="6411" width="9.125" style="464" customWidth="1"/>
    <col min="6412" max="6412" width="10" style="464" customWidth="1"/>
    <col min="6413" max="6414" width="8.875" style="464" customWidth="1"/>
    <col min="6415" max="6415" width="9.875" style="464" customWidth="1"/>
    <col min="6416" max="6417" width="12.5" style="464" customWidth="1"/>
    <col min="6418" max="6659" width="8.875" style="464"/>
    <col min="6660" max="6660" width="8.875" style="464" customWidth="1"/>
    <col min="6661" max="6661" width="3.125" style="464" customWidth="1"/>
    <col min="6662" max="6666" width="8.875" style="464" customWidth="1"/>
    <col min="6667" max="6667" width="9.125" style="464" customWidth="1"/>
    <col min="6668" max="6668" width="10" style="464" customWidth="1"/>
    <col min="6669" max="6670" width="8.875" style="464" customWidth="1"/>
    <col min="6671" max="6671" width="9.875" style="464" customWidth="1"/>
    <col min="6672" max="6673" width="12.5" style="464" customWidth="1"/>
    <col min="6674" max="6915" width="8.875" style="464"/>
    <col min="6916" max="6916" width="8.875" style="464" customWidth="1"/>
    <col min="6917" max="6917" width="3.125" style="464" customWidth="1"/>
    <col min="6918" max="6922" width="8.875" style="464" customWidth="1"/>
    <col min="6923" max="6923" width="9.125" style="464" customWidth="1"/>
    <col min="6924" max="6924" width="10" style="464" customWidth="1"/>
    <col min="6925" max="6926" width="8.875" style="464" customWidth="1"/>
    <col min="6927" max="6927" width="9.875" style="464" customWidth="1"/>
    <col min="6928" max="6929" width="12.5" style="464" customWidth="1"/>
    <col min="6930" max="7171" width="8.875" style="464"/>
    <col min="7172" max="7172" width="8.875" style="464" customWidth="1"/>
    <col min="7173" max="7173" width="3.125" style="464" customWidth="1"/>
    <col min="7174" max="7178" width="8.875" style="464" customWidth="1"/>
    <col min="7179" max="7179" width="9.125" style="464" customWidth="1"/>
    <col min="7180" max="7180" width="10" style="464" customWidth="1"/>
    <col min="7181" max="7182" width="8.875" style="464" customWidth="1"/>
    <col min="7183" max="7183" width="9.875" style="464" customWidth="1"/>
    <col min="7184" max="7185" width="12.5" style="464" customWidth="1"/>
    <col min="7186" max="7427" width="8.875" style="464"/>
    <col min="7428" max="7428" width="8.875" style="464" customWidth="1"/>
    <col min="7429" max="7429" width="3.125" style="464" customWidth="1"/>
    <col min="7430" max="7434" width="8.875" style="464" customWidth="1"/>
    <col min="7435" max="7435" width="9.125" style="464" customWidth="1"/>
    <col min="7436" max="7436" width="10" style="464" customWidth="1"/>
    <col min="7437" max="7438" width="8.875" style="464" customWidth="1"/>
    <col min="7439" max="7439" width="9.875" style="464" customWidth="1"/>
    <col min="7440" max="7441" width="12.5" style="464" customWidth="1"/>
    <col min="7442" max="7683" width="8.875" style="464"/>
    <col min="7684" max="7684" width="8.875" style="464" customWidth="1"/>
    <col min="7685" max="7685" width="3.125" style="464" customWidth="1"/>
    <col min="7686" max="7690" width="8.875" style="464" customWidth="1"/>
    <col min="7691" max="7691" width="9.125" style="464" customWidth="1"/>
    <col min="7692" max="7692" width="10" style="464" customWidth="1"/>
    <col min="7693" max="7694" width="8.875" style="464" customWidth="1"/>
    <col min="7695" max="7695" width="9.875" style="464" customWidth="1"/>
    <col min="7696" max="7697" width="12.5" style="464" customWidth="1"/>
    <col min="7698" max="7939" width="8.875" style="464"/>
    <col min="7940" max="7940" width="8.875" style="464" customWidth="1"/>
    <col min="7941" max="7941" width="3.125" style="464" customWidth="1"/>
    <col min="7942" max="7946" width="8.875" style="464" customWidth="1"/>
    <col min="7947" max="7947" width="9.125" style="464" customWidth="1"/>
    <col min="7948" max="7948" width="10" style="464" customWidth="1"/>
    <col min="7949" max="7950" width="8.875" style="464" customWidth="1"/>
    <col min="7951" max="7951" width="9.875" style="464" customWidth="1"/>
    <col min="7952" max="7953" width="12.5" style="464" customWidth="1"/>
    <col min="7954" max="8195" width="8.875" style="464"/>
    <col min="8196" max="8196" width="8.875" style="464" customWidth="1"/>
    <col min="8197" max="8197" width="3.125" style="464" customWidth="1"/>
    <col min="8198" max="8202" width="8.875" style="464" customWidth="1"/>
    <col min="8203" max="8203" width="9.125" style="464" customWidth="1"/>
    <col min="8204" max="8204" width="10" style="464" customWidth="1"/>
    <col min="8205" max="8206" width="8.875" style="464" customWidth="1"/>
    <col min="8207" max="8207" width="9.875" style="464" customWidth="1"/>
    <col min="8208" max="8209" width="12.5" style="464" customWidth="1"/>
    <col min="8210" max="8451" width="8.875" style="464"/>
    <col min="8452" max="8452" width="8.875" style="464" customWidth="1"/>
    <col min="8453" max="8453" width="3.125" style="464" customWidth="1"/>
    <col min="8454" max="8458" width="8.875" style="464" customWidth="1"/>
    <col min="8459" max="8459" width="9.125" style="464" customWidth="1"/>
    <col min="8460" max="8460" width="10" style="464" customWidth="1"/>
    <col min="8461" max="8462" width="8.875" style="464" customWidth="1"/>
    <col min="8463" max="8463" width="9.875" style="464" customWidth="1"/>
    <col min="8464" max="8465" width="12.5" style="464" customWidth="1"/>
    <col min="8466" max="8707" width="8.875" style="464"/>
    <col min="8708" max="8708" width="8.875" style="464" customWidth="1"/>
    <col min="8709" max="8709" width="3.125" style="464" customWidth="1"/>
    <col min="8710" max="8714" width="8.875" style="464" customWidth="1"/>
    <col min="8715" max="8715" width="9.125" style="464" customWidth="1"/>
    <col min="8716" max="8716" width="10" style="464" customWidth="1"/>
    <col min="8717" max="8718" width="8.875" style="464" customWidth="1"/>
    <col min="8719" max="8719" width="9.875" style="464" customWidth="1"/>
    <col min="8720" max="8721" width="12.5" style="464" customWidth="1"/>
    <col min="8722" max="8963" width="8.875" style="464"/>
    <col min="8964" max="8964" width="8.875" style="464" customWidth="1"/>
    <col min="8965" max="8965" width="3.125" style="464" customWidth="1"/>
    <col min="8966" max="8970" width="8.875" style="464" customWidth="1"/>
    <col min="8971" max="8971" width="9.125" style="464" customWidth="1"/>
    <col min="8972" max="8972" width="10" style="464" customWidth="1"/>
    <col min="8973" max="8974" width="8.875" style="464" customWidth="1"/>
    <col min="8975" max="8975" width="9.875" style="464" customWidth="1"/>
    <col min="8976" max="8977" width="12.5" style="464" customWidth="1"/>
    <col min="8978" max="9219" width="8.875" style="464"/>
    <col min="9220" max="9220" width="8.875" style="464" customWidth="1"/>
    <col min="9221" max="9221" width="3.125" style="464" customWidth="1"/>
    <col min="9222" max="9226" width="8.875" style="464" customWidth="1"/>
    <col min="9227" max="9227" width="9.125" style="464" customWidth="1"/>
    <col min="9228" max="9228" width="10" style="464" customWidth="1"/>
    <col min="9229" max="9230" width="8.875" style="464" customWidth="1"/>
    <col min="9231" max="9231" width="9.875" style="464" customWidth="1"/>
    <col min="9232" max="9233" width="12.5" style="464" customWidth="1"/>
    <col min="9234" max="9475" width="8.875" style="464"/>
    <col min="9476" max="9476" width="8.875" style="464" customWidth="1"/>
    <col min="9477" max="9477" width="3.125" style="464" customWidth="1"/>
    <col min="9478" max="9482" width="8.875" style="464" customWidth="1"/>
    <col min="9483" max="9483" width="9.125" style="464" customWidth="1"/>
    <col min="9484" max="9484" width="10" style="464" customWidth="1"/>
    <col min="9485" max="9486" width="8.875" style="464" customWidth="1"/>
    <col min="9487" max="9487" width="9.875" style="464" customWidth="1"/>
    <col min="9488" max="9489" width="12.5" style="464" customWidth="1"/>
    <col min="9490" max="9731" width="8.875" style="464"/>
    <col min="9732" max="9732" width="8.875" style="464" customWidth="1"/>
    <col min="9733" max="9733" width="3.125" style="464" customWidth="1"/>
    <col min="9734" max="9738" width="8.875" style="464" customWidth="1"/>
    <col min="9739" max="9739" width="9.125" style="464" customWidth="1"/>
    <col min="9740" max="9740" width="10" style="464" customWidth="1"/>
    <col min="9741" max="9742" width="8.875" style="464" customWidth="1"/>
    <col min="9743" max="9743" width="9.875" style="464" customWidth="1"/>
    <col min="9744" max="9745" width="12.5" style="464" customWidth="1"/>
    <col min="9746" max="9987" width="8.875" style="464"/>
    <col min="9988" max="9988" width="8.875" style="464" customWidth="1"/>
    <col min="9989" max="9989" width="3.125" style="464" customWidth="1"/>
    <col min="9990" max="9994" width="8.875" style="464" customWidth="1"/>
    <col min="9995" max="9995" width="9.125" style="464" customWidth="1"/>
    <col min="9996" max="9996" width="10" style="464" customWidth="1"/>
    <col min="9997" max="9998" width="8.875" style="464" customWidth="1"/>
    <col min="9999" max="9999" width="9.875" style="464" customWidth="1"/>
    <col min="10000" max="10001" width="12.5" style="464" customWidth="1"/>
    <col min="10002" max="10243" width="8.875" style="464"/>
    <col min="10244" max="10244" width="8.875" style="464" customWidth="1"/>
    <col min="10245" max="10245" width="3.125" style="464" customWidth="1"/>
    <col min="10246" max="10250" width="8.875" style="464" customWidth="1"/>
    <col min="10251" max="10251" width="9.125" style="464" customWidth="1"/>
    <col min="10252" max="10252" width="10" style="464" customWidth="1"/>
    <col min="10253" max="10254" width="8.875" style="464" customWidth="1"/>
    <col min="10255" max="10255" width="9.875" style="464" customWidth="1"/>
    <col min="10256" max="10257" width="12.5" style="464" customWidth="1"/>
    <col min="10258" max="10499" width="8.875" style="464"/>
    <col min="10500" max="10500" width="8.875" style="464" customWidth="1"/>
    <col min="10501" max="10501" width="3.125" style="464" customWidth="1"/>
    <col min="10502" max="10506" width="8.875" style="464" customWidth="1"/>
    <col min="10507" max="10507" width="9.125" style="464" customWidth="1"/>
    <col min="10508" max="10508" width="10" style="464" customWidth="1"/>
    <col min="10509" max="10510" width="8.875" style="464" customWidth="1"/>
    <col min="10511" max="10511" width="9.875" style="464" customWidth="1"/>
    <col min="10512" max="10513" width="12.5" style="464" customWidth="1"/>
    <col min="10514" max="10755" width="8.875" style="464"/>
    <col min="10756" max="10756" width="8.875" style="464" customWidth="1"/>
    <col min="10757" max="10757" width="3.125" style="464" customWidth="1"/>
    <col min="10758" max="10762" width="8.875" style="464" customWidth="1"/>
    <col min="10763" max="10763" width="9.125" style="464" customWidth="1"/>
    <col min="10764" max="10764" width="10" style="464" customWidth="1"/>
    <col min="10765" max="10766" width="8.875" style="464" customWidth="1"/>
    <col min="10767" max="10767" width="9.875" style="464" customWidth="1"/>
    <col min="10768" max="10769" width="12.5" style="464" customWidth="1"/>
    <col min="10770" max="11011" width="8.875" style="464"/>
    <col min="11012" max="11012" width="8.875" style="464" customWidth="1"/>
    <col min="11013" max="11013" width="3.125" style="464" customWidth="1"/>
    <col min="11014" max="11018" width="8.875" style="464" customWidth="1"/>
    <col min="11019" max="11019" width="9.125" style="464" customWidth="1"/>
    <col min="11020" max="11020" width="10" style="464" customWidth="1"/>
    <col min="11021" max="11022" width="8.875" style="464" customWidth="1"/>
    <col min="11023" max="11023" width="9.875" style="464" customWidth="1"/>
    <col min="11024" max="11025" width="12.5" style="464" customWidth="1"/>
    <col min="11026" max="11267" width="8.875" style="464"/>
    <col min="11268" max="11268" width="8.875" style="464" customWidth="1"/>
    <col min="11269" max="11269" width="3.125" style="464" customWidth="1"/>
    <col min="11270" max="11274" width="8.875" style="464" customWidth="1"/>
    <col min="11275" max="11275" width="9.125" style="464" customWidth="1"/>
    <col min="11276" max="11276" width="10" style="464" customWidth="1"/>
    <col min="11277" max="11278" width="8.875" style="464" customWidth="1"/>
    <col min="11279" max="11279" width="9.875" style="464" customWidth="1"/>
    <col min="11280" max="11281" width="12.5" style="464" customWidth="1"/>
    <col min="11282" max="11523" width="8.875" style="464"/>
    <col min="11524" max="11524" width="8.875" style="464" customWidth="1"/>
    <col min="11525" max="11525" width="3.125" style="464" customWidth="1"/>
    <col min="11526" max="11530" width="8.875" style="464" customWidth="1"/>
    <col min="11531" max="11531" width="9.125" style="464" customWidth="1"/>
    <col min="11532" max="11532" width="10" style="464" customWidth="1"/>
    <col min="11533" max="11534" width="8.875" style="464" customWidth="1"/>
    <col min="11535" max="11535" width="9.875" style="464" customWidth="1"/>
    <col min="11536" max="11537" width="12.5" style="464" customWidth="1"/>
    <col min="11538" max="11779" width="8.875" style="464"/>
    <col min="11780" max="11780" width="8.875" style="464" customWidth="1"/>
    <col min="11781" max="11781" width="3.125" style="464" customWidth="1"/>
    <col min="11782" max="11786" width="8.875" style="464" customWidth="1"/>
    <col min="11787" max="11787" width="9.125" style="464" customWidth="1"/>
    <col min="11788" max="11788" width="10" style="464" customWidth="1"/>
    <col min="11789" max="11790" width="8.875" style="464" customWidth="1"/>
    <col min="11791" max="11791" width="9.875" style="464" customWidth="1"/>
    <col min="11792" max="11793" width="12.5" style="464" customWidth="1"/>
    <col min="11794" max="12035" width="8.875" style="464"/>
    <col min="12036" max="12036" width="8.875" style="464" customWidth="1"/>
    <col min="12037" max="12037" width="3.125" style="464" customWidth="1"/>
    <col min="12038" max="12042" width="8.875" style="464" customWidth="1"/>
    <col min="12043" max="12043" width="9.125" style="464" customWidth="1"/>
    <col min="12044" max="12044" width="10" style="464" customWidth="1"/>
    <col min="12045" max="12046" width="8.875" style="464" customWidth="1"/>
    <col min="12047" max="12047" width="9.875" style="464" customWidth="1"/>
    <col min="12048" max="12049" width="12.5" style="464" customWidth="1"/>
    <col min="12050" max="12291" width="8.875" style="464"/>
    <col min="12292" max="12292" width="8.875" style="464" customWidth="1"/>
    <col min="12293" max="12293" width="3.125" style="464" customWidth="1"/>
    <col min="12294" max="12298" width="8.875" style="464" customWidth="1"/>
    <col min="12299" max="12299" width="9.125" style="464" customWidth="1"/>
    <col min="12300" max="12300" width="10" style="464" customWidth="1"/>
    <col min="12301" max="12302" width="8.875" style="464" customWidth="1"/>
    <col min="12303" max="12303" width="9.875" style="464" customWidth="1"/>
    <col min="12304" max="12305" width="12.5" style="464" customWidth="1"/>
    <col min="12306" max="12547" width="8.875" style="464"/>
    <col min="12548" max="12548" width="8.875" style="464" customWidth="1"/>
    <col min="12549" max="12549" width="3.125" style="464" customWidth="1"/>
    <col min="12550" max="12554" width="8.875" style="464" customWidth="1"/>
    <col min="12555" max="12555" width="9.125" style="464" customWidth="1"/>
    <col min="12556" max="12556" width="10" style="464" customWidth="1"/>
    <col min="12557" max="12558" width="8.875" style="464" customWidth="1"/>
    <col min="12559" max="12559" width="9.875" style="464" customWidth="1"/>
    <col min="12560" max="12561" width="12.5" style="464" customWidth="1"/>
    <col min="12562" max="12803" width="8.875" style="464"/>
    <col min="12804" max="12804" width="8.875" style="464" customWidth="1"/>
    <col min="12805" max="12805" width="3.125" style="464" customWidth="1"/>
    <col min="12806" max="12810" width="8.875" style="464" customWidth="1"/>
    <col min="12811" max="12811" width="9.125" style="464" customWidth="1"/>
    <col min="12812" max="12812" width="10" style="464" customWidth="1"/>
    <col min="12813" max="12814" width="8.875" style="464" customWidth="1"/>
    <col min="12815" max="12815" width="9.875" style="464" customWidth="1"/>
    <col min="12816" max="12817" width="12.5" style="464" customWidth="1"/>
    <col min="12818" max="13059" width="8.875" style="464"/>
    <col min="13060" max="13060" width="8.875" style="464" customWidth="1"/>
    <col min="13061" max="13061" width="3.125" style="464" customWidth="1"/>
    <col min="13062" max="13066" width="8.875" style="464" customWidth="1"/>
    <col min="13067" max="13067" width="9.125" style="464" customWidth="1"/>
    <col min="13068" max="13068" width="10" style="464" customWidth="1"/>
    <col min="13069" max="13070" width="8.875" style="464" customWidth="1"/>
    <col min="13071" max="13071" width="9.875" style="464" customWidth="1"/>
    <col min="13072" max="13073" width="12.5" style="464" customWidth="1"/>
    <col min="13074" max="13315" width="8.875" style="464"/>
    <col min="13316" max="13316" width="8.875" style="464" customWidth="1"/>
    <col min="13317" max="13317" width="3.125" style="464" customWidth="1"/>
    <col min="13318" max="13322" width="8.875" style="464" customWidth="1"/>
    <col min="13323" max="13323" width="9.125" style="464" customWidth="1"/>
    <col min="13324" max="13324" width="10" style="464" customWidth="1"/>
    <col min="13325" max="13326" width="8.875" style="464" customWidth="1"/>
    <col min="13327" max="13327" width="9.875" style="464" customWidth="1"/>
    <col min="13328" max="13329" width="12.5" style="464" customWidth="1"/>
    <col min="13330" max="13571" width="8.875" style="464"/>
    <col min="13572" max="13572" width="8.875" style="464" customWidth="1"/>
    <col min="13573" max="13573" width="3.125" style="464" customWidth="1"/>
    <col min="13574" max="13578" width="8.875" style="464" customWidth="1"/>
    <col min="13579" max="13579" width="9.125" style="464" customWidth="1"/>
    <col min="13580" max="13580" width="10" style="464" customWidth="1"/>
    <col min="13581" max="13582" width="8.875" style="464" customWidth="1"/>
    <col min="13583" max="13583" width="9.875" style="464" customWidth="1"/>
    <col min="13584" max="13585" width="12.5" style="464" customWidth="1"/>
    <col min="13586" max="13827" width="8.875" style="464"/>
    <col min="13828" max="13828" width="8.875" style="464" customWidth="1"/>
    <col min="13829" max="13829" width="3.125" style="464" customWidth="1"/>
    <col min="13830" max="13834" width="8.875" style="464" customWidth="1"/>
    <col min="13835" max="13835" width="9.125" style="464" customWidth="1"/>
    <col min="13836" max="13836" width="10" style="464" customWidth="1"/>
    <col min="13837" max="13838" width="8.875" style="464" customWidth="1"/>
    <col min="13839" max="13839" width="9.875" style="464" customWidth="1"/>
    <col min="13840" max="13841" width="12.5" style="464" customWidth="1"/>
    <col min="13842" max="14083" width="8.875" style="464"/>
    <col min="14084" max="14084" width="8.875" style="464" customWidth="1"/>
    <col min="14085" max="14085" width="3.125" style="464" customWidth="1"/>
    <col min="14086" max="14090" width="8.875" style="464" customWidth="1"/>
    <col min="14091" max="14091" width="9.125" style="464" customWidth="1"/>
    <col min="14092" max="14092" width="10" style="464" customWidth="1"/>
    <col min="14093" max="14094" width="8.875" style="464" customWidth="1"/>
    <col min="14095" max="14095" width="9.875" style="464" customWidth="1"/>
    <col min="14096" max="14097" width="12.5" style="464" customWidth="1"/>
    <col min="14098" max="14339" width="8.875" style="464"/>
    <col min="14340" max="14340" width="8.875" style="464" customWidth="1"/>
    <col min="14341" max="14341" width="3.125" style="464" customWidth="1"/>
    <col min="14342" max="14346" width="8.875" style="464" customWidth="1"/>
    <col min="14347" max="14347" width="9.125" style="464" customWidth="1"/>
    <col min="14348" max="14348" width="10" style="464" customWidth="1"/>
    <col min="14349" max="14350" width="8.875" style="464" customWidth="1"/>
    <col min="14351" max="14351" width="9.875" style="464" customWidth="1"/>
    <col min="14352" max="14353" width="12.5" style="464" customWidth="1"/>
    <col min="14354" max="14595" width="8.875" style="464"/>
    <col min="14596" max="14596" width="8.875" style="464" customWidth="1"/>
    <col min="14597" max="14597" width="3.125" style="464" customWidth="1"/>
    <col min="14598" max="14602" width="8.875" style="464" customWidth="1"/>
    <col min="14603" max="14603" width="9.125" style="464" customWidth="1"/>
    <col min="14604" max="14604" width="10" style="464" customWidth="1"/>
    <col min="14605" max="14606" width="8.875" style="464" customWidth="1"/>
    <col min="14607" max="14607" width="9.875" style="464" customWidth="1"/>
    <col min="14608" max="14609" width="12.5" style="464" customWidth="1"/>
    <col min="14610" max="14851" width="8.875" style="464"/>
    <col min="14852" max="14852" width="8.875" style="464" customWidth="1"/>
    <col min="14853" max="14853" width="3.125" style="464" customWidth="1"/>
    <col min="14854" max="14858" width="8.875" style="464" customWidth="1"/>
    <col min="14859" max="14859" width="9.125" style="464" customWidth="1"/>
    <col min="14860" max="14860" width="10" style="464" customWidth="1"/>
    <col min="14861" max="14862" width="8.875" style="464" customWidth="1"/>
    <col min="14863" max="14863" width="9.875" style="464" customWidth="1"/>
    <col min="14864" max="14865" width="12.5" style="464" customWidth="1"/>
    <col min="14866" max="15107" width="8.875" style="464"/>
    <col min="15108" max="15108" width="8.875" style="464" customWidth="1"/>
    <col min="15109" max="15109" width="3.125" style="464" customWidth="1"/>
    <col min="15110" max="15114" width="8.875" style="464" customWidth="1"/>
    <col min="15115" max="15115" width="9.125" style="464" customWidth="1"/>
    <col min="15116" max="15116" width="10" style="464" customWidth="1"/>
    <col min="15117" max="15118" width="8.875" style="464" customWidth="1"/>
    <col min="15119" max="15119" width="9.875" style="464" customWidth="1"/>
    <col min="15120" max="15121" width="12.5" style="464" customWidth="1"/>
    <col min="15122" max="15363" width="8.875" style="464"/>
    <col min="15364" max="15364" width="8.875" style="464" customWidth="1"/>
    <col min="15365" max="15365" width="3.125" style="464" customWidth="1"/>
    <col min="15366" max="15370" width="8.875" style="464" customWidth="1"/>
    <col min="15371" max="15371" width="9.125" style="464" customWidth="1"/>
    <col min="15372" max="15372" width="10" style="464" customWidth="1"/>
    <col min="15373" max="15374" width="8.875" style="464" customWidth="1"/>
    <col min="15375" max="15375" width="9.875" style="464" customWidth="1"/>
    <col min="15376" max="15377" width="12.5" style="464" customWidth="1"/>
    <col min="15378" max="15619" width="8.875" style="464"/>
    <col min="15620" max="15620" width="8.875" style="464" customWidth="1"/>
    <col min="15621" max="15621" width="3.125" style="464" customWidth="1"/>
    <col min="15622" max="15626" width="8.875" style="464" customWidth="1"/>
    <col min="15627" max="15627" width="9.125" style="464" customWidth="1"/>
    <col min="15628" max="15628" width="10" style="464" customWidth="1"/>
    <col min="15629" max="15630" width="8.875" style="464" customWidth="1"/>
    <col min="15631" max="15631" width="9.875" style="464" customWidth="1"/>
    <col min="15632" max="15633" width="12.5" style="464" customWidth="1"/>
    <col min="15634" max="15875" width="8.875" style="464"/>
    <col min="15876" max="15876" width="8.875" style="464" customWidth="1"/>
    <col min="15877" max="15877" width="3.125" style="464" customWidth="1"/>
    <col min="15878" max="15882" width="8.875" style="464" customWidth="1"/>
    <col min="15883" max="15883" width="9.125" style="464" customWidth="1"/>
    <col min="15884" max="15884" width="10" style="464" customWidth="1"/>
    <col min="15885" max="15886" width="8.875" style="464" customWidth="1"/>
    <col min="15887" max="15887" width="9.875" style="464" customWidth="1"/>
    <col min="15888" max="15889" width="12.5" style="464" customWidth="1"/>
    <col min="15890" max="16131" width="8.875" style="464"/>
    <col min="16132" max="16132" width="8.875" style="464" customWidth="1"/>
    <col min="16133" max="16133" width="3.125" style="464" customWidth="1"/>
    <col min="16134" max="16138" width="8.875" style="464" customWidth="1"/>
    <col min="16139" max="16139" width="9.125" style="464" customWidth="1"/>
    <col min="16140" max="16140" width="10" style="464" customWidth="1"/>
    <col min="16141" max="16142" width="8.875" style="464" customWidth="1"/>
    <col min="16143" max="16143" width="9.875" style="464" customWidth="1"/>
    <col min="16144" max="16145" width="12.5" style="464" customWidth="1"/>
    <col min="16146" max="16384" width="8.875" style="464"/>
  </cols>
  <sheetData>
    <row r="1" spans="1:19" s="58" customFormat="1" ht="28.5" customHeight="1">
      <c r="A1" s="1343" t="s">
        <v>473</v>
      </c>
      <c r="B1" s="1343"/>
      <c r="C1" s="1343"/>
      <c r="D1" s="1343"/>
      <c r="E1" s="1343"/>
      <c r="F1" s="1343"/>
      <c r="G1" s="1343"/>
      <c r="H1" s="1343"/>
      <c r="I1" s="1343"/>
      <c r="J1" s="1343"/>
      <c r="K1" s="1343"/>
      <c r="L1" s="1343"/>
      <c r="M1" s="1343"/>
      <c r="N1" s="1343"/>
      <c r="O1" s="1344"/>
      <c r="P1" s="1344"/>
      <c r="Q1" s="1344"/>
      <c r="R1" s="1344"/>
    </row>
    <row r="2" spans="1:19" s="58" customFormat="1" ht="24.6" customHeight="1">
      <c r="A2" s="1345"/>
      <c r="B2" s="1347" t="s">
        <v>748</v>
      </c>
      <c r="C2" s="1348"/>
      <c r="D2" s="1348"/>
      <c r="E2" s="1348"/>
      <c r="F2" s="1354" t="s">
        <v>757</v>
      </c>
      <c r="G2" s="1347"/>
      <c r="H2" s="1347"/>
      <c r="I2" s="1347"/>
      <c r="J2" s="1347"/>
      <c r="K2" s="1347"/>
      <c r="L2" s="1347"/>
      <c r="M2" s="1347"/>
      <c r="N2" s="1349" t="s">
        <v>450</v>
      </c>
      <c r="O2" s="1352" t="s">
        <v>759</v>
      </c>
      <c r="P2" s="1353"/>
      <c r="Q2" s="1353"/>
      <c r="R2" s="1353"/>
    </row>
    <row r="3" spans="1:19" s="58" customFormat="1" ht="48.2" customHeight="1">
      <c r="A3" s="1346"/>
      <c r="B3" s="1297" t="s">
        <v>749</v>
      </c>
      <c r="C3" s="1297" t="s">
        <v>750</v>
      </c>
      <c r="D3" s="1297" t="s">
        <v>751</v>
      </c>
      <c r="E3" s="1297" t="s">
        <v>752</v>
      </c>
      <c r="F3" s="1330" t="s">
        <v>749</v>
      </c>
      <c r="G3" s="1340" t="s">
        <v>474</v>
      </c>
      <c r="H3" s="1340"/>
      <c r="I3" s="1340"/>
      <c r="J3" s="1340" t="s">
        <v>475</v>
      </c>
      <c r="K3" s="1340"/>
      <c r="L3" s="1340"/>
      <c r="M3" s="1339" t="s">
        <v>756</v>
      </c>
      <c r="N3" s="1350"/>
      <c r="O3" s="1326" t="s">
        <v>465</v>
      </c>
      <c r="P3" s="1326" t="s">
        <v>466</v>
      </c>
      <c r="Q3" s="1341" t="s">
        <v>476</v>
      </c>
      <c r="R3" s="1342"/>
    </row>
    <row r="4" spans="1:19" s="58" customFormat="1" ht="131.25" customHeight="1">
      <c r="A4" s="1346"/>
      <c r="B4" s="1290"/>
      <c r="C4" s="1290"/>
      <c r="D4" s="1290"/>
      <c r="E4" s="1290"/>
      <c r="F4" s="1331"/>
      <c r="G4" s="671" t="s">
        <v>753</v>
      </c>
      <c r="H4" s="672" t="s">
        <v>754</v>
      </c>
      <c r="I4" s="672" t="s">
        <v>755</v>
      </c>
      <c r="J4" s="671" t="s">
        <v>753</v>
      </c>
      <c r="K4" s="672" t="s">
        <v>754</v>
      </c>
      <c r="L4" s="672" t="s">
        <v>755</v>
      </c>
      <c r="M4" s="1290"/>
      <c r="N4" s="1351"/>
      <c r="O4" s="1327"/>
      <c r="P4" s="1327"/>
      <c r="Q4" s="668" t="s">
        <v>477</v>
      </c>
      <c r="R4" s="668" t="s">
        <v>478</v>
      </c>
    </row>
    <row r="5" spans="1:19" ht="29.1" customHeight="1">
      <c r="A5" s="441" t="s">
        <v>1267</v>
      </c>
      <c r="B5" s="463">
        <f t="shared" ref="B5:B13" si="0">SUM(C5:E5)</f>
        <v>14357</v>
      </c>
      <c r="C5" s="463">
        <v>7733</v>
      </c>
      <c r="D5" s="463">
        <v>4066</v>
      </c>
      <c r="E5" s="463">
        <v>2558</v>
      </c>
      <c r="F5" s="673">
        <f>SUM(G5:M5)</f>
        <v>14646</v>
      </c>
      <c r="G5" s="463">
        <v>4979</v>
      </c>
      <c r="H5" s="463">
        <v>3314</v>
      </c>
      <c r="I5" s="463">
        <v>1950</v>
      </c>
      <c r="J5" s="463">
        <v>2292</v>
      </c>
      <c r="K5" s="463">
        <v>865</v>
      </c>
      <c r="L5" s="463">
        <v>529</v>
      </c>
      <c r="M5" s="463">
        <v>717</v>
      </c>
      <c r="N5" s="674">
        <v>6983</v>
      </c>
      <c r="O5" s="463">
        <v>5502</v>
      </c>
      <c r="P5" s="463">
        <v>74180</v>
      </c>
      <c r="Q5" s="463">
        <v>7165535</v>
      </c>
      <c r="R5" s="463">
        <v>4705795</v>
      </c>
      <c r="S5" s="463"/>
    </row>
    <row r="6" spans="1:19" ht="29.1" customHeight="1">
      <c r="A6" s="441" t="s">
        <v>1268</v>
      </c>
      <c r="B6" s="463">
        <f t="shared" si="0"/>
        <v>13683</v>
      </c>
      <c r="C6" s="463">
        <v>8462</v>
      </c>
      <c r="D6" s="463">
        <v>2916</v>
      </c>
      <c r="E6" s="463">
        <v>2305</v>
      </c>
      <c r="F6" s="673">
        <f t="shared" ref="F6:F14" si="1">SUM(G6:M6)</f>
        <v>13644</v>
      </c>
      <c r="G6" s="463">
        <v>4895</v>
      </c>
      <c r="H6" s="463">
        <v>2620</v>
      </c>
      <c r="I6" s="463">
        <v>1793</v>
      </c>
      <c r="J6" s="463">
        <v>2264</v>
      </c>
      <c r="K6" s="463">
        <v>739</v>
      </c>
      <c r="L6" s="463">
        <v>593</v>
      </c>
      <c r="M6" s="463">
        <v>740</v>
      </c>
      <c r="N6" s="674">
        <v>7027</v>
      </c>
      <c r="O6" s="463">
        <v>5648</v>
      </c>
      <c r="P6" s="463">
        <v>182603</v>
      </c>
      <c r="Q6" s="463">
        <v>6919573</v>
      </c>
      <c r="R6" s="463">
        <v>4414748</v>
      </c>
      <c r="S6" s="463"/>
    </row>
    <row r="7" spans="1:19" ht="29.1" customHeight="1">
      <c r="A7" s="441" t="s">
        <v>1269</v>
      </c>
      <c r="B7" s="463">
        <f t="shared" si="0"/>
        <v>17238</v>
      </c>
      <c r="C7" s="463">
        <v>13892</v>
      </c>
      <c r="D7" s="463">
        <v>1702</v>
      </c>
      <c r="E7" s="463">
        <v>1644</v>
      </c>
      <c r="F7" s="673">
        <f t="shared" si="1"/>
        <v>15856</v>
      </c>
      <c r="G7" s="463">
        <v>8227</v>
      </c>
      <c r="H7" s="463">
        <v>1408</v>
      </c>
      <c r="I7" s="463">
        <v>1406</v>
      </c>
      <c r="J7" s="463">
        <v>2894</v>
      </c>
      <c r="K7" s="463">
        <v>491</v>
      </c>
      <c r="L7" s="463">
        <v>506</v>
      </c>
      <c r="M7" s="463">
        <v>924</v>
      </c>
      <c r="N7" s="674">
        <v>8411</v>
      </c>
      <c r="O7" s="463">
        <v>4669</v>
      </c>
      <c r="P7" s="463">
        <v>276734</v>
      </c>
      <c r="Q7" s="463">
        <v>8207590</v>
      </c>
      <c r="R7" s="463">
        <v>4926132</v>
      </c>
      <c r="S7" s="463"/>
    </row>
    <row r="8" spans="1:19" ht="29.1" customHeight="1">
      <c r="A8" s="441" t="s">
        <v>1270</v>
      </c>
      <c r="B8" s="463">
        <f t="shared" si="0"/>
        <v>15374</v>
      </c>
      <c r="C8" s="463">
        <v>12309</v>
      </c>
      <c r="D8" s="463">
        <v>1453</v>
      </c>
      <c r="E8" s="463">
        <v>1612</v>
      </c>
      <c r="F8" s="673">
        <f t="shared" si="1"/>
        <v>16175</v>
      </c>
      <c r="G8" s="463">
        <v>9466</v>
      </c>
      <c r="H8" s="463">
        <v>1112</v>
      </c>
      <c r="I8" s="463">
        <v>1261</v>
      </c>
      <c r="J8" s="463">
        <v>2990</v>
      </c>
      <c r="K8" s="463">
        <v>353</v>
      </c>
      <c r="L8" s="463">
        <v>294</v>
      </c>
      <c r="M8" s="463">
        <v>699</v>
      </c>
      <c r="N8" s="674">
        <v>7613</v>
      </c>
      <c r="O8" s="463">
        <v>6514</v>
      </c>
      <c r="P8" s="463">
        <v>285083</v>
      </c>
      <c r="Q8" s="463">
        <v>8479532</v>
      </c>
      <c r="R8" s="463">
        <v>5165269</v>
      </c>
      <c r="S8" s="463"/>
    </row>
    <row r="9" spans="1:19" ht="29.1" customHeight="1">
      <c r="A9" s="441" t="s">
        <v>1271</v>
      </c>
      <c r="B9" s="463">
        <f t="shared" si="0"/>
        <v>13710</v>
      </c>
      <c r="C9" s="463">
        <v>10980</v>
      </c>
      <c r="D9" s="463">
        <v>1280</v>
      </c>
      <c r="E9" s="463">
        <v>1450</v>
      </c>
      <c r="F9" s="673">
        <f t="shared" si="1"/>
        <v>14766</v>
      </c>
      <c r="G9" s="463">
        <v>8685</v>
      </c>
      <c r="H9" s="463">
        <v>1004</v>
      </c>
      <c r="I9" s="463">
        <v>1244</v>
      </c>
      <c r="J9" s="463">
        <v>2310</v>
      </c>
      <c r="K9" s="463">
        <v>281</v>
      </c>
      <c r="L9" s="463">
        <v>241</v>
      </c>
      <c r="M9" s="463">
        <v>1001</v>
      </c>
      <c r="N9" s="674">
        <v>6560</v>
      </c>
      <c r="O9" s="463">
        <v>6611</v>
      </c>
      <c r="P9" s="463">
        <v>279164</v>
      </c>
      <c r="Q9" s="463">
        <v>7670857</v>
      </c>
      <c r="R9" s="463">
        <v>4577193</v>
      </c>
      <c r="S9" s="463"/>
    </row>
    <row r="10" spans="1:19" ht="29.1" customHeight="1">
      <c r="A10" s="441" t="s">
        <v>1272</v>
      </c>
      <c r="B10" s="463">
        <f t="shared" si="0"/>
        <v>13366</v>
      </c>
      <c r="C10" s="463">
        <v>10481</v>
      </c>
      <c r="D10" s="463">
        <v>1438</v>
      </c>
      <c r="E10" s="463">
        <v>1447</v>
      </c>
      <c r="F10" s="673">
        <f t="shared" si="1"/>
        <v>13359</v>
      </c>
      <c r="G10" s="463">
        <v>7920</v>
      </c>
      <c r="H10" s="463">
        <v>1018</v>
      </c>
      <c r="I10" s="463">
        <v>1153</v>
      </c>
      <c r="J10" s="463">
        <v>2203</v>
      </c>
      <c r="K10" s="463">
        <v>261</v>
      </c>
      <c r="L10" s="463">
        <v>197</v>
      </c>
      <c r="M10" s="463">
        <v>607</v>
      </c>
      <c r="N10" s="674">
        <v>6568</v>
      </c>
      <c r="O10" s="463">
        <v>8331</v>
      </c>
      <c r="P10" s="463">
        <v>250467</v>
      </c>
      <c r="Q10" s="463">
        <v>6982809</v>
      </c>
      <c r="R10" s="463">
        <v>4124882</v>
      </c>
      <c r="S10" s="463"/>
    </row>
    <row r="11" spans="1:19" ht="29.1" customHeight="1">
      <c r="A11" s="441" t="s">
        <v>1273</v>
      </c>
      <c r="B11" s="463">
        <f t="shared" si="0"/>
        <v>12934</v>
      </c>
      <c r="C11" s="463">
        <v>9942</v>
      </c>
      <c r="D11" s="463">
        <v>1489</v>
      </c>
      <c r="E11" s="463">
        <v>1503</v>
      </c>
      <c r="F11" s="673">
        <f t="shared" si="1"/>
        <v>13053</v>
      </c>
      <c r="G11" s="463">
        <v>7483</v>
      </c>
      <c r="H11" s="463">
        <v>1131</v>
      </c>
      <c r="I11" s="463">
        <v>1234</v>
      </c>
      <c r="J11" s="463">
        <v>2084</v>
      </c>
      <c r="K11" s="463">
        <v>306</v>
      </c>
      <c r="L11" s="463">
        <v>213</v>
      </c>
      <c r="M11" s="463">
        <v>602</v>
      </c>
      <c r="N11" s="674">
        <v>6451</v>
      </c>
      <c r="O11" s="463">
        <v>8879</v>
      </c>
      <c r="P11" s="463">
        <v>183317</v>
      </c>
      <c r="Q11" s="463">
        <v>6746431</v>
      </c>
      <c r="R11" s="463">
        <v>4024702</v>
      </c>
      <c r="S11" s="463"/>
    </row>
    <row r="12" spans="1:19" ht="29.1" customHeight="1">
      <c r="A12" s="441" t="s">
        <v>1274</v>
      </c>
      <c r="B12" s="463">
        <f t="shared" si="0"/>
        <v>11605</v>
      </c>
      <c r="C12" s="463">
        <v>8717</v>
      </c>
      <c r="D12" s="463">
        <v>1452</v>
      </c>
      <c r="E12" s="463">
        <v>1436</v>
      </c>
      <c r="F12" s="673">
        <f t="shared" si="1"/>
        <v>12276</v>
      </c>
      <c r="G12" s="463">
        <v>7010</v>
      </c>
      <c r="H12" s="463">
        <v>1133</v>
      </c>
      <c r="I12" s="463">
        <v>1207</v>
      </c>
      <c r="J12" s="463">
        <v>1929</v>
      </c>
      <c r="K12" s="463">
        <v>288</v>
      </c>
      <c r="L12" s="463">
        <v>205</v>
      </c>
      <c r="M12" s="463">
        <v>504</v>
      </c>
      <c r="N12" s="674">
        <v>5785</v>
      </c>
      <c r="O12" s="463">
        <v>22194</v>
      </c>
      <c r="P12" s="463">
        <v>282218</v>
      </c>
      <c r="Q12" s="463">
        <v>6376486</v>
      </c>
      <c r="R12" s="463">
        <v>3755664</v>
      </c>
      <c r="S12" s="463"/>
    </row>
    <row r="13" spans="1:19" ht="29.1" customHeight="1">
      <c r="A13" s="441" t="s">
        <v>1275</v>
      </c>
      <c r="B13" s="463">
        <f t="shared" si="0"/>
        <v>10696</v>
      </c>
      <c r="C13" s="463">
        <v>7969</v>
      </c>
      <c r="D13" s="463">
        <v>1518</v>
      </c>
      <c r="E13" s="463">
        <v>1209</v>
      </c>
      <c r="F13" s="673">
        <f t="shared" si="1"/>
        <v>11346</v>
      </c>
      <c r="G13" s="463">
        <v>6362</v>
      </c>
      <c r="H13" s="463">
        <v>1215</v>
      </c>
      <c r="I13" s="463">
        <v>1141</v>
      </c>
      <c r="J13" s="463">
        <v>1660</v>
      </c>
      <c r="K13" s="463">
        <v>278</v>
      </c>
      <c r="L13" s="463">
        <v>191</v>
      </c>
      <c r="M13" s="463">
        <v>499</v>
      </c>
      <c r="N13" s="674">
        <v>5140</v>
      </c>
      <c r="O13" s="463">
        <v>8775</v>
      </c>
      <c r="P13" s="463">
        <v>322315</v>
      </c>
      <c r="Q13" s="463">
        <v>5856446</v>
      </c>
      <c r="R13" s="463">
        <v>3411716</v>
      </c>
      <c r="S13" s="463"/>
    </row>
    <row r="14" spans="1:19" ht="29.1" customHeight="1">
      <c r="A14" s="445" t="s">
        <v>1276</v>
      </c>
      <c r="B14" s="465">
        <f t="shared" ref="B14" si="2">SUM(C14:E14)</f>
        <v>8582</v>
      </c>
      <c r="C14" s="465">
        <v>6298</v>
      </c>
      <c r="D14" s="465">
        <v>1239</v>
      </c>
      <c r="E14" s="465">
        <v>1045</v>
      </c>
      <c r="F14" s="796">
        <f t="shared" si="1"/>
        <v>8393</v>
      </c>
      <c r="G14" s="797">
        <v>4586</v>
      </c>
      <c r="H14" s="797">
        <v>972</v>
      </c>
      <c r="I14" s="797">
        <v>755</v>
      </c>
      <c r="J14" s="797">
        <v>1260</v>
      </c>
      <c r="K14" s="797">
        <v>234</v>
      </c>
      <c r="L14" s="797">
        <v>152</v>
      </c>
      <c r="M14" s="465">
        <v>434</v>
      </c>
      <c r="N14" s="675">
        <v>5333</v>
      </c>
      <c r="O14" s="788">
        <v>28188</v>
      </c>
      <c r="P14" s="789">
        <v>260593</v>
      </c>
      <c r="Q14" s="465">
        <v>4468454</v>
      </c>
      <c r="R14" s="465">
        <v>2536555</v>
      </c>
      <c r="S14" s="463"/>
    </row>
    <row r="15" spans="1:19" ht="47.25" customHeight="1">
      <c r="A15" s="1253" t="s">
        <v>1171</v>
      </c>
      <c r="B15" s="1253"/>
      <c r="C15" s="1253"/>
      <c r="D15" s="1253"/>
      <c r="E15" s="1253"/>
      <c r="F15" s="1253"/>
      <c r="G15" s="1253"/>
      <c r="H15" s="1253"/>
      <c r="I15" s="1253"/>
      <c r="J15" s="1253"/>
      <c r="K15" s="1253"/>
      <c r="L15" s="1253"/>
      <c r="M15" s="1253"/>
      <c r="N15" s="1253"/>
      <c r="O15" s="1253"/>
      <c r="P15" s="1253"/>
      <c r="Q15" s="1253"/>
      <c r="R15" s="1253"/>
    </row>
  </sheetData>
  <mergeCells count="18">
    <mergeCell ref="A1:R1"/>
    <mergeCell ref="A2:A4"/>
    <mergeCell ref="B2:E2"/>
    <mergeCell ref="N2:N4"/>
    <mergeCell ref="O2:R2"/>
    <mergeCell ref="B3:B4"/>
    <mergeCell ref="C3:C4"/>
    <mergeCell ref="D3:D4"/>
    <mergeCell ref="F2:M2"/>
    <mergeCell ref="E3:E4"/>
    <mergeCell ref="O3:O4"/>
    <mergeCell ref="F3:F4"/>
    <mergeCell ref="G3:I3"/>
    <mergeCell ref="M3:M4"/>
    <mergeCell ref="J3:L3"/>
    <mergeCell ref="A15:R15"/>
    <mergeCell ref="P3:P4"/>
    <mergeCell ref="Q3:R3"/>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56"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N28"/>
  <sheetViews>
    <sheetView showGridLines="0" zoomScaleNormal="100" workbookViewId="0">
      <selection activeCell="P13" sqref="P13"/>
    </sheetView>
  </sheetViews>
  <sheetFormatPr defaultColWidth="8.625" defaultRowHeight="12.75"/>
  <cols>
    <col min="1" max="12" width="8.875" style="440" customWidth="1"/>
    <col min="13" max="256" width="8.625" style="440"/>
    <col min="257" max="268" width="5.625" style="440" customWidth="1"/>
    <col min="269" max="512" width="8.625" style="440"/>
    <col min="513" max="524" width="5.625" style="440" customWidth="1"/>
    <col min="525" max="768" width="8.625" style="440"/>
    <col min="769" max="780" width="5.625" style="440" customWidth="1"/>
    <col min="781" max="1024" width="8.625" style="440"/>
    <col min="1025" max="1036" width="5.625" style="440" customWidth="1"/>
    <col min="1037" max="1280" width="8.625" style="440"/>
    <col min="1281" max="1292" width="5.625" style="440" customWidth="1"/>
    <col min="1293" max="1536" width="8.625" style="440"/>
    <col min="1537" max="1548" width="5.625" style="440" customWidth="1"/>
    <col min="1549" max="1792" width="8.625" style="440"/>
    <col min="1793" max="1804" width="5.625" style="440" customWidth="1"/>
    <col min="1805" max="2048" width="8.625" style="440"/>
    <col min="2049" max="2060" width="5.625" style="440" customWidth="1"/>
    <col min="2061" max="2304" width="8.625" style="440"/>
    <col min="2305" max="2316" width="5.625" style="440" customWidth="1"/>
    <col min="2317" max="2560" width="8.625" style="440"/>
    <col min="2561" max="2572" width="5.625" style="440" customWidth="1"/>
    <col min="2573" max="2816" width="8.625" style="440"/>
    <col min="2817" max="2828" width="5.625" style="440" customWidth="1"/>
    <col min="2829" max="3072" width="8.625" style="440"/>
    <col min="3073" max="3084" width="5.625" style="440" customWidth="1"/>
    <col min="3085" max="3328" width="8.625" style="440"/>
    <col min="3329" max="3340" width="5.625" style="440" customWidth="1"/>
    <col min="3341" max="3584" width="8.625" style="440"/>
    <col min="3585" max="3596" width="5.625" style="440" customWidth="1"/>
    <col min="3597" max="3840" width="8.625" style="440"/>
    <col min="3841" max="3852" width="5.625" style="440" customWidth="1"/>
    <col min="3853" max="4096" width="8.625" style="440"/>
    <col min="4097" max="4108" width="5.625" style="440" customWidth="1"/>
    <col min="4109" max="4352" width="8.625" style="440"/>
    <col min="4353" max="4364" width="5.625" style="440" customWidth="1"/>
    <col min="4365" max="4608" width="8.625" style="440"/>
    <col min="4609" max="4620" width="5.625" style="440" customWidth="1"/>
    <col min="4621" max="4864" width="8.625" style="440"/>
    <col min="4865" max="4876" width="5.625" style="440" customWidth="1"/>
    <col min="4877" max="5120" width="8.625" style="440"/>
    <col min="5121" max="5132" width="5.625" style="440" customWidth="1"/>
    <col min="5133" max="5376" width="8.625" style="440"/>
    <col min="5377" max="5388" width="5.625" style="440" customWidth="1"/>
    <col min="5389" max="5632" width="8.625" style="440"/>
    <col min="5633" max="5644" width="5.625" style="440" customWidth="1"/>
    <col min="5645" max="5888" width="8.625" style="440"/>
    <col min="5889" max="5900" width="5.625" style="440" customWidth="1"/>
    <col min="5901" max="6144" width="8.625" style="440"/>
    <col min="6145" max="6156" width="5.625" style="440" customWidth="1"/>
    <col min="6157" max="6400" width="8.625" style="440"/>
    <col min="6401" max="6412" width="5.625" style="440" customWidth="1"/>
    <col min="6413" max="6656" width="8.625" style="440"/>
    <col min="6657" max="6668" width="5.625" style="440" customWidth="1"/>
    <col min="6669" max="6912" width="8.625" style="440"/>
    <col min="6913" max="6924" width="5.625" style="440" customWidth="1"/>
    <col min="6925" max="7168" width="8.625" style="440"/>
    <col min="7169" max="7180" width="5.625" style="440" customWidth="1"/>
    <col min="7181" max="7424" width="8.625" style="440"/>
    <col min="7425" max="7436" width="5.625" style="440" customWidth="1"/>
    <col min="7437" max="7680" width="8.625" style="440"/>
    <col min="7681" max="7692" width="5.625" style="440" customWidth="1"/>
    <col min="7693" max="7936" width="8.625" style="440"/>
    <col min="7937" max="7948" width="5.625" style="440" customWidth="1"/>
    <col min="7949" max="8192" width="8.625" style="440"/>
    <col min="8193" max="8204" width="5.625" style="440" customWidth="1"/>
    <col min="8205" max="8448" width="8.625" style="440"/>
    <col min="8449" max="8460" width="5.625" style="440" customWidth="1"/>
    <col min="8461" max="8704" width="8.625" style="440"/>
    <col min="8705" max="8716" width="5.625" style="440" customWidth="1"/>
    <col min="8717" max="8960" width="8.625" style="440"/>
    <col min="8961" max="8972" width="5.625" style="440" customWidth="1"/>
    <col min="8973" max="9216" width="8.625" style="440"/>
    <col min="9217" max="9228" width="5.625" style="440" customWidth="1"/>
    <col min="9229" max="9472" width="8.625" style="440"/>
    <col min="9473" max="9484" width="5.625" style="440" customWidth="1"/>
    <col min="9485" max="9728" width="8.625" style="440"/>
    <col min="9729" max="9740" width="5.625" style="440" customWidth="1"/>
    <col min="9741" max="9984" width="8.625" style="440"/>
    <col min="9985" max="9996" width="5.625" style="440" customWidth="1"/>
    <col min="9997" max="10240" width="8.625" style="440"/>
    <col min="10241" max="10252" width="5.625" style="440" customWidth="1"/>
    <col min="10253" max="10496" width="8.625" style="440"/>
    <col min="10497" max="10508" width="5.625" style="440" customWidth="1"/>
    <col min="10509" max="10752" width="8.625" style="440"/>
    <col min="10753" max="10764" width="5.625" style="440" customWidth="1"/>
    <col min="10765" max="11008" width="8.625" style="440"/>
    <col min="11009" max="11020" width="5.625" style="440" customWidth="1"/>
    <col min="11021" max="11264" width="8.625" style="440"/>
    <col min="11265" max="11276" width="5.625" style="440" customWidth="1"/>
    <col min="11277" max="11520" width="8.625" style="440"/>
    <col min="11521" max="11532" width="5.625" style="440" customWidth="1"/>
    <col min="11533" max="11776" width="8.625" style="440"/>
    <col min="11777" max="11788" width="5.625" style="440" customWidth="1"/>
    <col min="11789" max="12032" width="8.625" style="440"/>
    <col min="12033" max="12044" width="5.625" style="440" customWidth="1"/>
    <col min="12045" max="12288" width="8.625" style="440"/>
    <col min="12289" max="12300" width="5.625" style="440" customWidth="1"/>
    <col min="12301" max="12544" width="8.625" style="440"/>
    <col min="12545" max="12556" width="5.625" style="440" customWidth="1"/>
    <col min="12557" max="12800" width="8.625" style="440"/>
    <col min="12801" max="12812" width="5.625" style="440" customWidth="1"/>
    <col min="12813" max="13056" width="8.625" style="440"/>
    <col min="13057" max="13068" width="5.625" style="440" customWidth="1"/>
    <col min="13069" max="13312" width="8.625" style="440"/>
    <col min="13313" max="13324" width="5.625" style="440" customWidth="1"/>
    <col min="13325" max="13568" width="8.625" style="440"/>
    <col min="13569" max="13580" width="5.625" style="440" customWidth="1"/>
    <col min="13581" max="13824" width="8.625" style="440"/>
    <col min="13825" max="13836" width="5.625" style="440" customWidth="1"/>
    <col min="13837" max="14080" width="8.625" style="440"/>
    <col min="14081" max="14092" width="5.625" style="440" customWidth="1"/>
    <col min="14093" max="14336" width="8.625" style="440"/>
    <col min="14337" max="14348" width="5.625" style="440" customWidth="1"/>
    <col min="14349" max="14592" width="8.625" style="440"/>
    <col min="14593" max="14604" width="5.625" style="440" customWidth="1"/>
    <col min="14605" max="14848" width="8.625" style="440"/>
    <col min="14849" max="14860" width="5.625" style="440" customWidth="1"/>
    <col min="14861" max="15104" width="8.625" style="440"/>
    <col min="15105" max="15116" width="5.625" style="440" customWidth="1"/>
    <col min="15117" max="15360" width="8.625" style="440"/>
    <col min="15361" max="15372" width="5.625" style="440" customWidth="1"/>
    <col min="15373" max="15616" width="8.625" style="440"/>
    <col min="15617" max="15628" width="5.625" style="440" customWidth="1"/>
    <col min="15629" max="15872" width="8.625" style="440"/>
    <col min="15873" max="15884" width="5.625" style="440" customWidth="1"/>
    <col min="15885" max="16128" width="8.625" style="440"/>
    <col min="16129" max="16140" width="5.625" style="440" customWidth="1"/>
    <col min="16141" max="16384" width="8.625" style="440"/>
  </cols>
  <sheetData>
    <row r="1" spans="1:14" s="466" customFormat="1" ht="25.7" customHeight="1">
      <c r="A1" s="1359" t="s">
        <v>1040</v>
      </c>
      <c r="B1" s="1359"/>
      <c r="C1" s="1359"/>
      <c r="D1" s="1359"/>
      <c r="E1" s="1359"/>
      <c r="F1" s="1359"/>
      <c r="G1" s="1359"/>
      <c r="H1" s="1359"/>
      <c r="I1" s="1359"/>
      <c r="J1" s="1359"/>
      <c r="K1" s="1359"/>
      <c r="L1" s="1359"/>
    </row>
    <row r="2" spans="1:14" s="466" customFormat="1" ht="19.5" customHeight="1">
      <c r="A2" s="1360"/>
      <c r="B2" s="1362" t="s">
        <v>761</v>
      </c>
      <c r="C2" s="1363"/>
      <c r="D2" s="1364"/>
      <c r="E2" s="1362" t="s">
        <v>762</v>
      </c>
      <c r="F2" s="1363"/>
      <c r="G2" s="1363"/>
      <c r="H2" s="1363"/>
      <c r="I2" s="1363"/>
      <c r="J2" s="1363"/>
      <c r="K2" s="1363"/>
      <c r="L2" s="1363"/>
    </row>
    <row r="3" spans="1:14" s="466" customFormat="1" ht="20.100000000000001" customHeight="1">
      <c r="A3" s="1361"/>
      <c r="B3" s="1365" t="s">
        <v>479</v>
      </c>
      <c r="C3" s="1365" t="s">
        <v>480</v>
      </c>
      <c r="D3" s="1368" t="s">
        <v>481</v>
      </c>
      <c r="E3" s="1365" t="s">
        <v>479</v>
      </c>
      <c r="F3" s="1355" t="s">
        <v>482</v>
      </c>
      <c r="G3" s="1355"/>
      <c r="H3" s="1355"/>
      <c r="I3" s="1355" t="s">
        <v>483</v>
      </c>
      <c r="J3" s="1355"/>
      <c r="K3" s="1355"/>
      <c r="L3" s="1365" t="s">
        <v>484</v>
      </c>
    </row>
    <row r="4" spans="1:14" s="466" customFormat="1" ht="20.100000000000001" customHeight="1">
      <c r="A4" s="1361"/>
      <c r="B4" s="1366"/>
      <c r="C4" s="1366"/>
      <c r="D4" s="1369"/>
      <c r="E4" s="1366"/>
      <c r="F4" s="1356" t="s">
        <v>763</v>
      </c>
      <c r="G4" s="1371" t="s">
        <v>485</v>
      </c>
      <c r="H4" s="1366" t="s">
        <v>486</v>
      </c>
      <c r="I4" s="1356" t="s">
        <v>763</v>
      </c>
      <c r="J4" s="1366" t="s">
        <v>487</v>
      </c>
      <c r="K4" s="1371" t="s">
        <v>488</v>
      </c>
      <c r="L4" s="1366"/>
    </row>
    <row r="5" spans="1:14" s="466" customFormat="1" ht="20.100000000000001" customHeight="1">
      <c r="A5" s="1361"/>
      <c r="B5" s="1366"/>
      <c r="C5" s="1366"/>
      <c r="D5" s="1369"/>
      <c r="E5" s="1366"/>
      <c r="F5" s="1356"/>
      <c r="G5" s="1366"/>
      <c r="H5" s="1366"/>
      <c r="I5" s="1356"/>
      <c r="J5" s="1366"/>
      <c r="K5" s="1366"/>
      <c r="L5" s="1366"/>
    </row>
    <row r="6" spans="1:14" s="466" customFormat="1" ht="54" customHeight="1">
      <c r="A6" s="1361"/>
      <c r="B6" s="1367"/>
      <c r="C6" s="1367"/>
      <c r="D6" s="1370"/>
      <c r="E6" s="1367"/>
      <c r="F6" s="1357"/>
      <c r="G6" s="1367"/>
      <c r="H6" s="1367"/>
      <c r="I6" s="1357"/>
      <c r="J6" s="1367"/>
      <c r="K6" s="1367"/>
      <c r="L6" s="1367"/>
    </row>
    <row r="7" spans="1:14" s="466" customFormat="1" ht="26.45" customHeight="1">
      <c r="A7" s="441" t="s">
        <v>1267</v>
      </c>
      <c r="B7" s="467">
        <f t="shared" ref="B7:B16" si="0">SUM(C7:D7)</f>
        <v>5905</v>
      </c>
      <c r="C7" s="467">
        <v>1655</v>
      </c>
      <c r="D7" s="676">
        <v>4250</v>
      </c>
      <c r="E7" s="467">
        <v>76562</v>
      </c>
      <c r="F7" s="467">
        <v>10637</v>
      </c>
      <c r="G7" s="467">
        <v>459</v>
      </c>
      <c r="H7" s="467">
        <v>2072</v>
      </c>
      <c r="I7" s="467">
        <v>62744</v>
      </c>
      <c r="J7" s="467">
        <v>1133</v>
      </c>
      <c r="K7" s="467">
        <v>43955</v>
      </c>
      <c r="L7" s="467">
        <v>3181</v>
      </c>
      <c r="N7" s="468"/>
    </row>
    <row r="8" spans="1:14" s="466" customFormat="1" ht="26.45" customHeight="1">
      <c r="A8" s="441" t="s">
        <v>1268</v>
      </c>
      <c r="B8" s="467">
        <f t="shared" si="0"/>
        <v>7259</v>
      </c>
      <c r="C8" s="467">
        <v>1985</v>
      </c>
      <c r="D8" s="676">
        <v>5274</v>
      </c>
      <c r="E8" s="467">
        <v>79193</v>
      </c>
      <c r="F8" s="467">
        <v>9690</v>
      </c>
      <c r="G8" s="467">
        <v>450</v>
      </c>
      <c r="H8" s="467">
        <v>2054</v>
      </c>
      <c r="I8" s="467">
        <v>65882</v>
      </c>
      <c r="J8" s="467">
        <v>1627</v>
      </c>
      <c r="K8" s="467">
        <v>45120</v>
      </c>
      <c r="L8" s="467">
        <v>3621</v>
      </c>
      <c r="N8" s="468"/>
    </row>
    <row r="9" spans="1:14" s="466" customFormat="1" ht="26.45" customHeight="1">
      <c r="A9" s="441" t="s">
        <v>1269</v>
      </c>
      <c r="B9" s="467">
        <f t="shared" si="0"/>
        <v>7684</v>
      </c>
      <c r="C9" s="467">
        <v>2069</v>
      </c>
      <c r="D9" s="676">
        <v>5615</v>
      </c>
      <c r="E9" s="467">
        <v>93718</v>
      </c>
      <c r="F9" s="467">
        <v>9749</v>
      </c>
      <c r="G9" s="467">
        <v>486</v>
      </c>
      <c r="H9" s="467">
        <v>1723</v>
      </c>
      <c r="I9" s="467">
        <v>80341</v>
      </c>
      <c r="J9" s="467">
        <v>1575</v>
      </c>
      <c r="K9" s="467">
        <v>48200</v>
      </c>
      <c r="L9" s="467">
        <v>3628</v>
      </c>
      <c r="N9" s="468"/>
    </row>
    <row r="10" spans="1:14" s="466" customFormat="1" ht="26.45" customHeight="1">
      <c r="A10" s="441" t="s">
        <v>1270</v>
      </c>
      <c r="B10" s="467">
        <f t="shared" si="0"/>
        <v>7095</v>
      </c>
      <c r="C10" s="467">
        <v>2325</v>
      </c>
      <c r="D10" s="676">
        <v>4770</v>
      </c>
      <c r="E10" s="467">
        <v>87879</v>
      </c>
      <c r="F10" s="467">
        <v>10797</v>
      </c>
      <c r="G10" s="467">
        <v>569</v>
      </c>
      <c r="H10" s="467">
        <v>1632</v>
      </c>
      <c r="I10" s="467">
        <v>73783</v>
      </c>
      <c r="J10" s="467">
        <v>1805</v>
      </c>
      <c r="K10" s="467">
        <v>48486</v>
      </c>
      <c r="L10" s="467">
        <v>3299</v>
      </c>
      <c r="N10" s="468"/>
    </row>
    <row r="11" spans="1:14" s="466" customFormat="1" ht="26.45" customHeight="1">
      <c r="A11" s="441" t="s">
        <v>1271</v>
      </c>
      <c r="B11" s="467">
        <f t="shared" si="0"/>
        <v>7062</v>
      </c>
      <c r="C11" s="467">
        <v>2296</v>
      </c>
      <c r="D11" s="676">
        <v>4766</v>
      </c>
      <c r="E11" s="467">
        <v>88674</v>
      </c>
      <c r="F11" s="467">
        <v>8047</v>
      </c>
      <c r="G11" s="467">
        <v>490</v>
      </c>
      <c r="H11" s="467">
        <v>1360</v>
      </c>
      <c r="I11" s="467">
        <v>76769</v>
      </c>
      <c r="J11" s="467">
        <v>2010</v>
      </c>
      <c r="K11" s="467">
        <v>48092</v>
      </c>
      <c r="L11" s="467">
        <v>3858</v>
      </c>
      <c r="N11" s="468"/>
    </row>
    <row r="12" spans="1:14" s="466" customFormat="1" ht="26.45" customHeight="1">
      <c r="A12" s="441" t="s">
        <v>1272</v>
      </c>
      <c r="B12" s="467">
        <f t="shared" si="0"/>
        <v>6781</v>
      </c>
      <c r="C12" s="467">
        <v>2325</v>
      </c>
      <c r="D12" s="676">
        <v>4456</v>
      </c>
      <c r="E12" s="467">
        <v>95050</v>
      </c>
      <c r="F12" s="467">
        <v>8056</v>
      </c>
      <c r="G12" s="467">
        <v>391</v>
      </c>
      <c r="H12" s="467">
        <v>1562</v>
      </c>
      <c r="I12" s="467">
        <v>83438</v>
      </c>
      <c r="J12" s="467">
        <v>1929</v>
      </c>
      <c r="K12" s="467">
        <v>54181</v>
      </c>
      <c r="L12" s="467">
        <v>3556</v>
      </c>
      <c r="N12" s="468"/>
    </row>
    <row r="13" spans="1:14" s="466" customFormat="1" ht="26.45" customHeight="1">
      <c r="A13" s="441" t="s">
        <v>1273</v>
      </c>
      <c r="B13" s="467">
        <f t="shared" si="0"/>
        <v>6156</v>
      </c>
      <c r="C13" s="467">
        <v>1804</v>
      </c>
      <c r="D13" s="676">
        <v>4352</v>
      </c>
      <c r="E13" s="467">
        <v>102103</v>
      </c>
      <c r="F13" s="467">
        <v>8936</v>
      </c>
      <c r="G13" s="467">
        <v>446</v>
      </c>
      <c r="H13" s="467">
        <v>1693</v>
      </c>
      <c r="I13" s="467">
        <v>89755</v>
      </c>
      <c r="J13" s="467">
        <v>1875</v>
      </c>
      <c r="K13" s="467">
        <v>50854</v>
      </c>
      <c r="L13" s="467">
        <v>3412</v>
      </c>
      <c r="N13" s="468"/>
    </row>
    <row r="14" spans="1:14" s="466" customFormat="1" ht="26.45" customHeight="1">
      <c r="A14" s="441" t="s">
        <v>1274</v>
      </c>
      <c r="B14" s="467">
        <f t="shared" si="0"/>
        <v>7646</v>
      </c>
      <c r="C14" s="467">
        <v>2614</v>
      </c>
      <c r="D14" s="676">
        <v>5032</v>
      </c>
      <c r="E14" s="467">
        <v>100306</v>
      </c>
      <c r="F14" s="467">
        <v>9993</v>
      </c>
      <c r="G14" s="467">
        <v>487</v>
      </c>
      <c r="H14" s="467">
        <v>1236</v>
      </c>
      <c r="I14" s="467">
        <v>87208</v>
      </c>
      <c r="J14" s="467">
        <v>2029</v>
      </c>
      <c r="K14" s="467">
        <v>53004</v>
      </c>
      <c r="L14" s="467">
        <v>3105</v>
      </c>
      <c r="N14" s="468"/>
    </row>
    <row r="15" spans="1:14" s="466" customFormat="1" ht="26.45" customHeight="1">
      <c r="A15" s="441" t="s">
        <v>1275</v>
      </c>
      <c r="B15" s="467">
        <f t="shared" si="0"/>
        <v>7073</v>
      </c>
      <c r="C15" s="467">
        <v>2018</v>
      </c>
      <c r="D15" s="676">
        <v>5055</v>
      </c>
      <c r="E15" s="467">
        <v>92238</v>
      </c>
      <c r="F15" s="467">
        <v>9490</v>
      </c>
      <c r="G15" s="467">
        <v>559</v>
      </c>
      <c r="H15" s="467">
        <v>1192</v>
      </c>
      <c r="I15" s="467">
        <v>79826</v>
      </c>
      <c r="J15" s="467">
        <v>1925</v>
      </c>
      <c r="K15" s="467">
        <v>51356</v>
      </c>
      <c r="L15" s="467">
        <v>2922</v>
      </c>
      <c r="N15" s="468"/>
    </row>
    <row r="16" spans="1:14" s="466" customFormat="1" ht="26.45" customHeight="1">
      <c r="A16" s="445" t="s">
        <v>1276</v>
      </c>
      <c r="B16" s="469">
        <f t="shared" si="0"/>
        <v>7126</v>
      </c>
      <c r="C16" s="469">
        <v>2133</v>
      </c>
      <c r="D16" s="677">
        <v>4993</v>
      </c>
      <c r="E16" s="469">
        <v>99655</v>
      </c>
      <c r="F16" s="469">
        <v>11213</v>
      </c>
      <c r="G16" s="469">
        <v>565</v>
      </c>
      <c r="H16" s="469">
        <v>869</v>
      </c>
      <c r="I16" s="469">
        <v>85785</v>
      </c>
      <c r="J16" s="469">
        <v>2011</v>
      </c>
      <c r="K16" s="469">
        <v>59459</v>
      </c>
      <c r="L16" s="469">
        <v>2657</v>
      </c>
      <c r="N16" s="468"/>
    </row>
    <row r="17" spans="1:12" ht="73.5" customHeight="1">
      <c r="A17" s="1358" t="s">
        <v>764</v>
      </c>
      <c r="B17" s="1358"/>
      <c r="C17" s="1358"/>
      <c r="D17" s="1358"/>
      <c r="E17" s="1358"/>
      <c r="F17" s="1358"/>
      <c r="G17" s="1358"/>
      <c r="H17" s="1358"/>
      <c r="I17" s="1358"/>
      <c r="J17" s="1358"/>
      <c r="K17" s="1358"/>
      <c r="L17" s="1358"/>
    </row>
    <row r="18" spans="1:12" ht="20.100000000000001" customHeight="1"/>
    <row r="19" spans="1:12" ht="20.100000000000001" customHeight="1"/>
    <row r="20" spans="1:12" ht="20.100000000000001" customHeight="1"/>
    <row r="21" spans="1:12" ht="20.100000000000001" customHeight="1"/>
    <row r="22" spans="1:12" ht="20.100000000000001" customHeight="1"/>
    <row r="23" spans="1:12" ht="20.100000000000001" customHeight="1"/>
    <row r="24" spans="1:12" ht="20.100000000000001" customHeight="1"/>
    <row r="25" spans="1:12" ht="20.100000000000001" customHeight="1"/>
    <row r="26" spans="1:12" ht="20.100000000000001" customHeight="1"/>
    <row r="27" spans="1:12" ht="20.100000000000001" customHeight="1"/>
    <row r="28" spans="1:12" ht="20.100000000000001" customHeight="1"/>
  </sheetData>
  <mergeCells count="18">
    <mergeCell ref="K4:K6"/>
    <mergeCell ref="F3:H3"/>
    <mergeCell ref="I3:K3"/>
    <mergeCell ref="F4:F6"/>
    <mergeCell ref="I4:I6"/>
    <mergeCell ref="A17:L17"/>
    <mergeCell ref="A1:L1"/>
    <mergeCell ref="A2:A6"/>
    <mergeCell ref="B2:D2"/>
    <mergeCell ref="E2:L2"/>
    <mergeCell ref="B3:B6"/>
    <mergeCell ref="C3:C6"/>
    <mergeCell ref="D3:D6"/>
    <mergeCell ref="E3:E6"/>
    <mergeCell ref="L3:L6"/>
    <mergeCell ref="G4:G6"/>
    <mergeCell ref="H4:H6"/>
    <mergeCell ref="J4:J6"/>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66"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M17"/>
  <sheetViews>
    <sheetView showGridLines="0" workbookViewId="0">
      <selection activeCell="P12" sqref="P12"/>
    </sheetView>
  </sheetViews>
  <sheetFormatPr defaultColWidth="8.875" defaultRowHeight="15.75"/>
  <cols>
    <col min="1" max="1" width="11.625" style="472" customWidth="1"/>
    <col min="2" max="3" width="10.625" style="472" customWidth="1"/>
    <col min="4" max="6" width="9.625" style="472" customWidth="1"/>
    <col min="7" max="13" width="8.625" style="472" customWidth="1"/>
    <col min="14" max="127" width="9" style="472"/>
    <col min="128" max="128" width="11.625" style="472" customWidth="1"/>
    <col min="129" max="129" width="3.125" style="472" customWidth="1"/>
    <col min="130" max="131" width="10.625" style="472" customWidth="1"/>
    <col min="132" max="134" width="9.625" style="472" customWidth="1"/>
    <col min="135" max="141" width="8.625" style="472" customWidth="1"/>
    <col min="142" max="383" width="9" style="472"/>
    <col min="384" max="384" width="11.625" style="472" customWidth="1"/>
    <col min="385" max="385" width="3.125" style="472" customWidth="1"/>
    <col min="386" max="387" width="10.625" style="472" customWidth="1"/>
    <col min="388" max="390" width="9.625" style="472" customWidth="1"/>
    <col min="391" max="397" width="8.625" style="472" customWidth="1"/>
    <col min="398" max="639" width="9" style="472"/>
    <col min="640" max="640" width="11.625" style="472" customWidth="1"/>
    <col min="641" max="641" width="3.125" style="472" customWidth="1"/>
    <col min="642" max="643" width="10.625" style="472" customWidth="1"/>
    <col min="644" max="646" width="9.625" style="472" customWidth="1"/>
    <col min="647" max="653" width="8.625" style="472" customWidth="1"/>
    <col min="654" max="895" width="9" style="472"/>
    <col min="896" max="896" width="11.625" style="472" customWidth="1"/>
    <col min="897" max="897" width="3.125" style="472" customWidth="1"/>
    <col min="898" max="899" width="10.625" style="472" customWidth="1"/>
    <col min="900" max="902" width="9.625" style="472" customWidth="1"/>
    <col min="903" max="909" width="8.625" style="472" customWidth="1"/>
    <col min="910" max="1151" width="9" style="472"/>
    <col min="1152" max="1152" width="11.625" style="472" customWidth="1"/>
    <col min="1153" max="1153" width="3.125" style="472" customWidth="1"/>
    <col min="1154" max="1155" width="10.625" style="472" customWidth="1"/>
    <col min="1156" max="1158" width="9.625" style="472" customWidth="1"/>
    <col min="1159" max="1165" width="8.625" style="472" customWidth="1"/>
    <col min="1166" max="1407" width="9" style="472"/>
    <col min="1408" max="1408" width="11.625" style="472" customWidth="1"/>
    <col min="1409" max="1409" width="3.125" style="472" customWidth="1"/>
    <col min="1410" max="1411" width="10.625" style="472" customWidth="1"/>
    <col min="1412" max="1414" width="9.625" style="472" customWidth="1"/>
    <col min="1415" max="1421" width="8.625" style="472" customWidth="1"/>
    <col min="1422" max="1663" width="9" style="472"/>
    <col min="1664" max="1664" width="11.625" style="472" customWidth="1"/>
    <col min="1665" max="1665" width="3.125" style="472" customWidth="1"/>
    <col min="1666" max="1667" width="10.625" style="472" customWidth="1"/>
    <col min="1668" max="1670" width="9.625" style="472" customWidth="1"/>
    <col min="1671" max="1677" width="8.625" style="472" customWidth="1"/>
    <col min="1678" max="1919" width="9" style="472"/>
    <col min="1920" max="1920" width="11.625" style="472" customWidth="1"/>
    <col min="1921" max="1921" width="3.125" style="472" customWidth="1"/>
    <col min="1922" max="1923" width="10.625" style="472" customWidth="1"/>
    <col min="1924" max="1926" width="9.625" style="472" customWidth="1"/>
    <col min="1927" max="1933" width="8.625" style="472" customWidth="1"/>
    <col min="1934" max="2175" width="9" style="472"/>
    <col min="2176" max="2176" width="11.625" style="472" customWidth="1"/>
    <col min="2177" max="2177" width="3.125" style="472" customWidth="1"/>
    <col min="2178" max="2179" width="10.625" style="472" customWidth="1"/>
    <col min="2180" max="2182" width="9.625" style="472" customWidth="1"/>
    <col min="2183" max="2189" width="8.625" style="472" customWidth="1"/>
    <col min="2190" max="2431" width="9" style="472"/>
    <col min="2432" max="2432" width="11.625" style="472" customWidth="1"/>
    <col min="2433" max="2433" width="3.125" style="472" customWidth="1"/>
    <col min="2434" max="2435" width="10.625" style="472" customWidth="1"/>
    <col min="2436" max="2438" width="9.625" style="472" customWidth="1"/>
    <col min="2439" max="2445" width="8.625" style="472" customWidth="1"/>
    <col min="2446" max="2687" width="9" style="472"/>
    <col min="2688" max="2688" width="11.625" style="472" customWidth="1"/>
    <col min="2689" max="2689" width="3.125" style="472" customWidth="1"/>
    <col min="2690" max="2691" width="10.625" style="472" customWidth="1"/>
    <col min="2692" max="2694" width="9.625" style="472" customWidth="1"/>
    <col min="2695" max="2701" width="8.625" style="472" customWidth="1"/>
    <col min="2702" max="2943" width="9" style="472"/>
    <col min="2944" max="2944" width="11.625" style="472" customWidth="1"/>
    <col min="2945" max="2945" width="3.125" style="472" customWidth="1"/>
    <col min="2946" max="2947" width="10.625" style="472" customWidth="1"/>
    <col min="2948" max="2950" width="9.625" style="472" customWidth="1"/>
    <col min="2951" max="2957" width="8.625" style="472" customWidth="1"/>
    <col min="2958" max="3199" width="9" style="472"/>
    <col min="3200" max="3200" width="11.625" style="472" customWidth="1"/>
    <col min="3201" max="3201" width="3.125" style="472" customWidth="1"/>
    <col min="3202" max="3203" width="10.625" style="472" customWidth="1"/>
    <col min="3204" max="3206" width="9.625" style="472" customWidth="1"/>
    <col min="3207" max="3213" width="8.625" style="472" customWidth="1"/>
    <col min="3214" max="3455" width="9" style="472"/>
    <col min="3456" max="3456" width="11.625" style="472" customWidth="1"/>
    <col min="3457" max="3457" width="3.125" style="472" customWidth="1"/>
    <col min="3458" max="3459" width="10.625" style="472" customWidth="1"/>
    <col min="3460" max="3462" width="9.625" style="472" customWidth="1"/>
    <col min="3463" max="3469" width="8.625" style="472" customWidth="1"/>
    <col min="3470" max="3711" width="9" style="472"/>
    <col min="3712" max="3712" width="11.625" style="472" customWidth="1"/>
    <col min="3713" max="3713" width="3.125" style="472" customWidth="1"/>
    <col min="3714" max="3715" width="10.625" style="472" customWidth="1"/>
    <col min="3716" max="3718" width="9.625" style="472" customWidth="1"/>
    <col min="3719" max="3725" width="8.625" style="472" customWidth="1"/>
    <col min="3726" max="3967" width="9" style="472"/>
    <col min="3968" max="3968" width="11.625" style="472" customWidth="1"/>
    <col min="3969" max="3969" width="3.125" style="472" customWidth="1"/>
    <col min="3970" max="3971" width="10.625" style="472" customWidth="1"/>
    <col min="3972" max="3974" width="9.625" style="472" customWidth="1"/>
    <col min="3975" max="3981" width="8.625" style="472" customWidth="1"/>
    <col min="3982" max="4223" width="9" style="472"/>
    <col min="4224" max="4224" width="11.625" style="472" customWidth="1"/>
    <col min="4225" max="4225" width="3.125" style="472" customWidth="1"/>
    <col min="4226" max="4227" width="10.625" style="472" customWidth="1"/>
    <col min="4228" max="4230" width="9.625" style="472" customWidth="1"/>
    <col min="4231" max="4237" width="8.625" style="472" customWidth="1"/>
    <col min="4238" max="4479" width="9" style="472"/>
    <col min="4480" max="4480" width="11.625" style="472" customWidth="1"/>
    <col min="4481" max="4481" width="3.125" style="472" customWidth="1"/>
    <col min="4482" max="4483" width="10.625" style="472" customWidth="1"/>
    <col min="4484" max="4486" width="9.625" style="472" customWidth="1"/>
    <col min="4487" max="4493" width="8.625" style="472" customWidth="1"/>
    <col min="4494" max="4735" width="9" style="472"/>
    <col min="4736" max="4736" width="11.625" style="472" customWidth="1"/>
    <col min="4737" max="4737" width="3.125" style="472" customWidth="1"/>
    <col min="4738" max="4739" width="10.625" style="472" customWidth="1"/>
    <col min="4740" max="4742" width="9.625" style="472" customWidth="1"/>
    <col min="4743" max="4749" width="8.625" style="472" customWidth="1"/>
    <col min="4750" max="4991" width="9" style="472"/>
    <col min="4992" max="4992" width="11.625" style="472" customWidth="1"/>
    <col min="4993" max="4993" width="3.125" style="472" customWidth="1"/>
    <col min="4994" max="4995" width="10.625" style="472" customWidth="1"/>
    <col min="4996" max="4998" width="9.625" style="472" customWidth="1"/>
    <col min="4999" max="5005" width="8.625" style="472" customWidth="1"/>
    <col min="5006" max="5247" width="9" style="472"/>
    <col min="5248" max="5248" width="11.625" style="472" customWidth="1"/>
    <col min="5249" max="5249" width="3.125" style="472" customWidth="1"/>
    <col min="5250" max="5251" width="10.625" style="472" customWidth="1"/>
    <col min="5252" max="5254" width="9.625" style="472" customWidth="1"/>
    <col min="5255" max="5261" width="8.625" style="472" customWidth="1"/>
    <col min="5262" max="5503" width="9" style="472"/>
    <col min="5504" max="5504" width="11.625" style="472" customWidth="1"/>
    <col min="5505" max="5505" width="3.125" style="472" customWidth="1"/>
    <col min="5506" max="5507" width="10.625" style="472" customWidth="1"/>
    <col min="5508" max="5510" width="9.625" style="472" customWidth="1"/>
    <col min="5511" max="5517" width="8.625" style="472" customWidth="1"/>
    <col min="5518" max="5759" width="9" style="472"/>
    <col min="5760" max="5760" width="11.625" style="472" customWidth="1"/>
    <col min="5761" max="5761" width="3.125" style="472" customWidth="1"/>
    <col min="5762" max="5763" width="10.625" style="472" customWidth="1"/>
    <col min="5764" max="5766" width="9.625" style="472" customWidth="1"/>
    <col min="5767" max="5773" width="8.625" style="472" customWidth="1"/>
    <col min="5774" max="6015" width="9" style="472"/>
    <col min="6016" max="6016" width="11.625" style="472" customWidth="1"/>
    <col min="6017" max="6017" width="3.125" style="472" customWidth="1"/>
    <col min="6018" max="6019" width="10.625" style="472" customWidth="1"/>
    <col min="6020" max="6022" width="9.625" style="472" customWidth="1"/>
    <col min="6023" max="6029" width="8.625" style="472" customWidth="1"/>
    <col min="6030" max="6271" width="9" style="472"/>
    <col min="6272" max="6272" width="11.625" style="472" customWidth="1"/>
    <col min="6273" max="6273" width="3.125" style="472" customWidth="1"/>
    <col min="6274" max="6275" width="10.625" style="472" customWidth="1"/>
    <col min="6276" max="6278" width="9.625" style="472" customWidth="1"/>
    <col min="6279" max="6285" width="8.625" style="472" customWidth="1"/>
    <col min="6286" max="6527" width="9" style="472"/>
    <col min="6528" max="6528" width="11.625" style="472" customWidth="1"/>
    <col min="6529" max="6529" width="3.125" style="472" customWidth="1"/>
    <col min="6530" max="6531" width="10.625" style="472" customWidth="1"/>
    <col min="6532" max="6534" width="9.625" style="472" customWidth="1"/>
    <col min="6535" max="6541" width="8.625" style="472" customWidth="1"/>
    <col min="6542" max="6783" width="9" style="472"/>
    <col min="6784" max="6784" width="11.625" style="472" customWidth="1"/>
    <col min="6785" max="6785" width="3.125" style="472" customWidth="1"/>
    <col min="6786" max="6787" width="10.625" style="472" customWidth="1"/>
    <col min="6788" max="6790" width="9.625" style="472" customWidth="1"/>
    <col min="6791" max="6797" width="8.625" style="472" customWidth="1"/>
    <col min="6798" max="7039" width="9" style="472"/>
    <col min="7040" max="7040" width="11.625" style="472" customWidth="1"/>
    <col min="7041" max="7041" width="3.125" style="472" customWidth="1"/>
    <col min="7042" max="7043" width="10.625" style="472" customWidth="1"/>
    <col min="7044" max="7046" width="9.625" style="472" customWidth="1"/>
    <col min="7047" max="7053" width="8.625" style="472" customWidth="1"/>
    <col min="7054" max="7295" width="9" style="472"/>
    <col min="7296" max="7296" width="11.625" style="472" customWidth="1"/>
    <col min="7297" max="7297" width="3.125" style="472" customWidth="1"/>
    <col min="7298" max="7299" width="10.625" style="472" customWidth="1"/>
    <col min="7300" max="7302" width="9.625" style="472" customWidth="1"/>
    <col min="7303" max="7309" width="8.625" style="472" customWidth="1"/>
    <col min="7310" max="7551" width="9" style="472"/>
    <col min="7552" max="7552" width="11.625" style="472" customWidth="1"/>
    <col min="7553" max="7553" width="3.125" style="472" customWidth="1"/>
    <col min="7554" max="7555" width="10.625" style="472" customWidth="1"/>
    <col min="7556" max="7558" width="9.625" style="472" customWidth="1"/>
    <col min="7559" max="7565" width="8.625" style="472" customWidth="1"/>
    <col min="7566" max="7807" width="9" style="472"/>
    <col min="7808" max="7808" width="11.625" style="472" customWidth="1"/>
    <col min="7809" max="7809" width="3.125" style="472" customWidth="1"/>
    <col min="7810" max="7811" width="10.625" style="472" customWidth="1"/>
    <col min="7812" max="7814" width="9.625" style="472" customWidth="1"/>
    <col min="7815" max="7821" width="8.625" style="472" customWidth="1"/>
    <col min="7822" max="8063" width="9" style="472"/>
    <col min="8064" max="8064" width="11.625" style="472" customWidth="1"/>
    <col min="8065" max="8065" width="3.125" style="472" customWidth="1"/>
    <col min="8066" max="8067" width="10.625" style="472" customWidth="1"/>
    <col min="8068" max="8070" width="9.625" style="472" customWidth="1"/>
    <col min="8071" max="8077" width="8.625" style="472" customWidth="1"/>
    <col min="8078" max="8319" width="9" style="472"/>
    <col min="8320" max="8320" width="11.625" style="472" customWidth="1"/>
    <col min="8321" max="8321" width="3.125" style="472" customWidth="1"/>
    <col min="8322" max="8323" width="10.625" style="472" customWidth="1"/>
    <col min="8324" max="8326" width="9.625" style="472" customWidth="1"/>
    <col min="8327" max="8333" width="8.625" style="472" customWidth="1"/>
    <col min="8334" max="8575" width="9" style="472"/>
    <col min="8576" max="8576" width="11.625" style="472" customWidth="1"/>
    <col min="8577" max="8577" width="3.125" style="472" customWidth="1"/>
    <col min="8578" max="8579" width="10.625" style="472" customWidth="1"/>
    <col min="8580" max="8582" width="9.625" style="472" customWidth="1"/>
    <col min="8583" max="8589" width="8.625" style="472" customWidth="1"/>
    <col min="8590" max="8831" width="9" style="472"/>
    <col min="8832" max="8832" width="11.625" style="472" customWidth="1"/>
    <col min="8833" max="8833" width="3.125" style="472" customWidth="1"/>
    <col min="8834" max="8835" width="10.625" style="472" customWidth="1"/>
    <col min="8836" max="8838" width="9.625" style="472" customWidth="1"/>
    <col min="8839" max="8845" width="8.625" style="472" customWidth="1"/>
    <col min="8846" max="9087" width="9" style="472"/>
    <col min="9088" max="9088" width="11.625" style="472" customWidth="1"/>
    <col min="9089" max="9089" width="3.125" style="472" customWidth="1"/>
    <col min="9090" max="9091" width="10.625" style="472" customWidth="1"/>
    <col min="9092" max="9094" width="9.625" style="472" customWidth="1"/>
    <col min="9095" max="9101" width="8.625" style="472" customWidth="1"/>
    <col min="9102" max="9343" width="9" style="472"/>
    <col min="9344" max="9344" width="11.625" style="472" customWidth="1"/>
    <col min="9345" max="9345" width="3.125" style="472" customWidth="1"/>
    <col min="9346" max="9347" width="10.625" style="472" customWidth="1"/>
    <col min="9348" max="9350" width="9.625" style="472" customWidth="1"/>
    <col min="9351" max="9357" width="8.625" style="472" customWidth="1"/>
    <col min="9358" max="9599" width="9" style="472"/>
    <col min="9600" max="9600" width="11.625" style="472" customWidth="1"/>
    <col min="9601" max="9601" width="3.125" style="472" customWidth="1"/>
    <col min="9602" max="9603" width="10.625" style="472" customWidth="1"/>
    <col min="9604" max="9606" width="9.625" style="472" customWidth="1"/>
    <col min="9607" max="9613" width="8.625" style="472" customWidth="1"/>
    <col min="9614" max="9855" width="9" style="472"/>
    <col min="9856" max="9856" width="11.625" style="472" customWidth="1"/>
    <col min="9857" max="9857" width="3.125" style="472" customWidth="1"/>
    <col min="9858" max="9859" width="10.625" style="472" customWidth="1"/>
    <col min="9860" max="9862" width="9.625" style="472" customWidth="1"/>
    <col min="9863" max="9869" width="8.625" style="472" customWidth="1"/>
    <col min="9870" max="10111" width="9" style="472"/>
    <col min="10112" max="10112" width="11.625" style="472" customWidth="1"/>
    <col min="10113" max="10113" width="3.125" style="472" customWidth="1"/>
    <col min="10114" max="10115" width="10.625" style="472" customWidth="1"/>
    <col min="10116" max="10118" width="9.625" style="472" customWidth="1"/>
    <col min="10119" max="10125" width="8.625" style="472" customWidth="1"/>
    <col min="10126" max="10367" width="9" style="472"/>
    <col min="10368" max="10368" width="11.625" style="472" customWidth="1"/>
    <col min="10369" max="10369" width="3.125" style="472" customWidth="1"/>
    <col min="10370" max="10371" width="10.625" style="472" customWidth="1"/>
    <col min="10372" max="10374" width="9.625" style="472" customWidth="1"/>
    <col min="10375" max="10381" width="8.625" style="472" customWidth="1"/>
    <col min="10382" max="10623" width="9" style="472"/>
    <col min="10624" max="10624" width="11.625" style="472" customWidth="1"/>
    <col min="10625" max="10625" width="3.125" style="472" customWidth="1"/>
    <col min="10626" max="10627" width="10.625" style="472" customWidth="1"/>
    <col min="10628" max="10630" width="9.625" style="472" customWidth="1"/>
    <col min="10631" max="10637" width="8.625" style="472" customWidth="1"/>
    <col min="10638" max="10879" width="9" style="472"/>
    <col min="10880" max="10880" width="11.625" style="472" customWidth="1"/>
    <col min="10881" max="10881" width="3.125" style="472" customWidth="1"/>
    <col min="10882" max="10883" width="10.625" style="472" customWidth="1"/>
    <col min="10884" max="10886" width="9.625" style="472" customWidth="1"/>
    <col min="10887" max="10893" width="8.625" style="472" customWidth="1"/>
    <col min="10894" max="11135" width="9" style="472"/>
    <col min="11136" max="11136" width="11.625" style="472" customWidth="1"/>
    <col min="11137" max="11137" width="3.125" style="472" customWidth="1"/>
    <col min="11138" max="11139" width="10.625" style="472" customWidth="1"/>
    <col min="11140" max="11142" width="9.625" style="472" customWidth="1"/>
    <col min="11143" max="11149" width="8.625" style="472" customWidth="1"/>
    <col min="11150" max="11391" width="9" style="472"/>
    <col min="11392" max="11392" width="11.625" style="472" customWidth="1"/>
    <col min="11393" max="11393" width="3.125" style="472" customWidth="1"/>
    <col min="11394" max="11395" width="10.625" style="472" customWidth="1"/>
    <col min="11396" max="11398" width="9.625" style="472" customWidth="1"/>
    <col min="11399" max="11405" width="8.625" style="472" customWidth="1"/>
    <col min="11406" max="11647" width="9" style="472"/>
    <col min="11648" max="11648" width="11.625" style="472" customWidth="1"/>
    <col min="11649" max="11649" width="3.125" style="472" customWidth="1"/>
    <col min="11650" max="11651" width="10.625" style="472" customWidth="1"/>
    <col min="11652" max="11654" width="9.625" style="472" customWidth="1"/>
    <col min="11655" max="11661" width="8.625" style="472" customWidth="1"/>
    <col min="11662" max="11903" width="9" style="472"/>
    <col min="11904" max="11904" width="11.625" style="472" customWidth="1"/>
    <col min="11905" max="11905" width="3.125" style="472" customWidth="1"/>
    <col min="11906" max="11907" width="10.625" style="472" customWidth="1"/>
    <col min="11908" max="11910" width="9.625" style="472" customWidth="1"/>
    <col min="11911" max="11917" width="8.625" style="472" customWidth="1"/>
    <col min="11918" max="12159" width="9" style="472"/>
    <col min="12160" max="12160" width="11.625" style="472" customWidth="1"/>
    <col min="12161" max="12161" width="3.125" style="472" customWidth="1"/>
    <col min="12162" max="12163" width="10.625" style="472" customWidth="1"/>
    <col min="12164" max="12166" width="9.625" style="472" customWidth="1"/>
    <col min="12167" max="12173" width="8.625" style="472" customWidth="1"/>
    <col min="12174" max="12415" width="9" style="472"/>
    <col min="12416" max="12416" width="11.625" style="472" customWidth="1"/>
    <col min="12417" max="12417" width="3.125" style="472" customWidth="1"/>
    <col min="12418" max="12419" width="10.625" style="472" customWidth="1"/>
    <col min="12420" max="12422" width="9.625" style="472" customWidth="1"/>
    <col min="12423" max="12429" width="8.625" style="472" customWidth="1"/>
    <col min="12430" max="12671" width="9" style="472"/>
    <col min="12672" max="12672" width="11.625" style="472" customWidth="1"/>
    <col min="12673" max="12673" width="3.125" style="472" customWidth="1"/>
    <col min="12674" max="12675" width="10.625" style="472" customWidth="1"/>
    <col min="12676" max="12678" width="9.625" style="472" customWidth="1"/>
    <col min="12679" max="12685" width="8.625" style="472" customWidth="1"/>
    <col min="12686" max="12927" width="9" style="472"/>
    <col min="12928" max="12928" width="11.625" style="472" customWidth="1"/>
    <col min="12929" max="12929" width="3.125" style="472" customWidth="1"/>
    <col min="12930" max="12931" width="10.625" style="472" customWidth="1"/>
    <col min="12932" max="12934" width="9.625" style="472" customWidth="1"/>
    <col min="12935" max="12941" width="8.625" style="472" customWidth="1"/>
    <col min="12942" max="13183" width="9" style="472"/>
    <col min="13184" max="13184" width="11.625" style="472" customWidth="1"/>
    <col min="13185" max="13185" width="3.125" style="472" customWidth="1"/>
    <col min="13186" max="13187" width="10.625" style="472" customWidth="1"/>
    <col min="13188" max="13190" width="9.625" style="472" customWidth="1"/>
    <col min="13191" max="13197" width="8.625" style="472" customWidth="1"/>
    <col min="13198" max="13439" width="9" style="472"/>
    <col min="13440" max="13440" width="11.625" style="472" customWidth="1"/>
    <col min="13441" max="13441" width="3.125" style="472" customWidth="1"/>
    <col min="13442" max="13443" width="10.625" style="472" customWidth="1"/>
    <col min="13444" max="13446" width="9.625" style="472" customWidth="1"/>
    <col min="13447" max="13453" width="8.625" style="472" customWidth="1"/>
    <col min="13454" max="13695" width="9" style="472"/>
    <col min="13696" max="13696" width="11.625" style="472" customWidth="1"/>
    <col min="13697" max="13697" width="3.125" style="472" customWidth="1"/>
    <col min="13698" max="13699" width="10.625" style="472" customWidth="1"/>
    <col min="13700" max="13702" width="9.625" style="472" customWidth="1"/>
    <col min="13703" max="13709" width="8.625" style="472" customWidth="1"/>
    <col min="13710" max="13951" width="9" style="472"/>
    <col min="13952" max="13952" width="11.625" style="472" customWidth="1"/>
    <col min="13953" max="13953" width="3.125" style="472" customWidth="1"/>
    <col min="13954" max="13955" width="10.625" style="472" customWidth="1"/>
    <col min="13956" max="13958" width="9.625" style="472" customWidth="1"/>
    <col min="13959" max="13965" width="8.625" style="472" customWidth="1"/>
    <col min="13966" max="14207" width="9" style="472"/>
    <col min="14208" max="14208" width="11.625" style="472" customWidth="1"/>
    <col min="14209" max="14209" width="3.125" style="472" customWidth="1"/>
    <col min="14210" max="14211" width="10.625" style="472" customWidth="1"/>
    <col min="14212" max="14214" width="9.625" style="472" customWidth="1"/>
    <col min="14215" max="14221" width="8.625" style="472" customWidth="1"/>
    <col min="14222" max="14463" width="9" style="472"/>
    <col min="14464" max="14464" width="11.625" style="472" customWidth="1"/>
    <col min="14465" max="14465" width="3.125" style="472" customWidth="1"/>
    <col min="14466" max="14467" width="10.625" style="472" customWidth="1"/>
    <col min="14468" max="14470" width="9.625" style="472" customWidth="1"/>
    <col min="14471" max="14477" width="8.625" style="472" customWidth="1"/>
    <col min="14478" max="14719" width="9" style="472"/>
    <col min="14720" max="14720" width="11.625" style="472" customWidth="1"/>
    <col min="14721" max="14721" width="3.125" style="472" customWidth="1"/>
    <col min="14722" max="14723" width="10.625" style="472" customWidth="1"/>
    <col min="14724" max="14726" width="9.625" style="472" customWidth="1"/>
    <col min="14727" max="14733" width="8.625" style="472" customWidth="1"/>
    <col min="14734" max="14975" width="9" style="472"/>
    <col min="14976" max="14976" width="11.625" style="472" customWidth="1"/>
    <col min="14977" max="14977" width="3.125" style="472" customWidth="1"/>
    <col min="14978" max="14979" width="10.625" style="472" customWidth="1"/>
    <col min="14980" max="14982" width="9.625" style="472" customWidth="1"/>
    <col min="14983" max="14989" width="8.625" style="472" customWidth="1"/>
    <col min="14990" max="15231" width="9" style="472"/>
    <col min="15232" max="15232" width="11.625" style="472" customWidth="1"/>
    <col min="15233" max="15233" width="3.125" style="472" customWidth="1"/>
    <col min="15234" max="15235" width="10.625" style="472" customWidth="1"/>
    <col min="15236" max="15238" width="9.625" style="472" customWidth="1"/>
    <col min="15239" max="15245" width="8.625" style="472" customWidth="1"/>
    <col min="15246" max="15487" width="9" style="472"/>
    <col min="15488" max="15488" width="11.625" style="472" customWidth="1"/>
    <col min="15489" max="15489" width="3.125" style="472" customWidth="1"/>
    <col min="15490" max="15491" width="10.625" style="472" customWidth="1"/>
    <col min="15492" max="15494" width="9.625" style="472" customWidth="1"/>
    <col min="15495" max="15501" width="8.625" style="472" customWidth="1"/>
    <col min="15502" max="15743" width="9" style="472"/>
    <col min="15744" max="15744" width="11.625" style="472" customWidth="1"/>
    <col min="15745" max="15745" width="3.125" style="472" customWidth="1"/>
    <col min="15746" max="15747" width="10.625" style="472" customWidth="1"/>
    <col min="15748" max="15750" width="9.625" style="472" customWidth="1"/>
    <col min="15751" max="15757" width="8.625" style="472" customWidth="1"/>
    <col min="15758" max="15999" width="9" style="472"/>
    <col min="16000" max="16000" width="11.625" style="472" customWidth="1"/>
    <col min="16001" max="16001" width="3.125" style="472" customWidth="1"/>
    <col min="16002" max="16003" width="10.625" style="472" customWidth="1"/>
    <col min="16004" max="16006" width="9.625" style="472" customWidth="1"/>
    <col min="16007" max="16013" width="8.625" style="472" customWidth="1"/>
    <col min="16014" max="16255" width="9" style="472"/>
    <col min="16256" max="16261" width="9" style="472" customWidth="1"/>
    <col min="16262" max="16384" width="9" style="472"/>
  </cols>
  <sheetData>
    <row r="1" spans="1:13" s="247" customFormat="1" ht="30.75" customHeight="1">
      <c r="A1" s="1372" t="s">
        <v>1041</v>
      </c>
      <c r="B1" s="1372"/>
      <c r="C1" s="1372"/>
      <c r="D1" s="1372"/>
      <c r="E1" s="1372"/>
      <c r="F1" s="1372"/>
      <c r="G1" s="1372"/>
      <c r="H1" s="1372"/>
      <c r="I1" s="1372"/>
      <c r="J1" s="1372"/>
      <c r="K1" s="1372"/>
      <c r="L1" s="1372"/>
      <c r="M1" s="1372"/>
    </row>
    <row r="2" spans="1:13" ht="26.45" customHeight="1">
      <c r="A2" s="1373"/>
      <c r="B2" s="1375" t="s">
        <v>765</v>
      </c>
      <c r="C2" s="1376"/>
      <c r="D2" s="1376"/>
      <c r="E2" s="1376"/>
      <c r="F2" s="470"/>
      <c r="G2" s="470"/>
      <c r="H2" s="470"/>
      <c r="I2" s="470"/>
      <c r="J2" s="471"/>
      <c r="K2" s="471"/>
      <c r="L2" s="471"/>
      <c r="M2" s="471"/>
    </row>
    <row r="3" spans="1:13" ht="26.45" customHeight="1">
      <c r="A3" s="1374"/>
      <c r="B3" s="1377"/>
      <c r="C3" s="1377"/>
      <c r="D3" s="1377"/>
      <c r="E3" s="1377"/>
      <c r="F3" s="1379" t="s">
        <v>489</v>
      </c>
      <c r="G3" s="1379"/>
      <c r="H3" s="1379"/>
      <c r="I3" s="1379"/>
      <c r="J3" s="471"/>
      <c r="K3" s="471"/>
      <c r="L3" s="471"/>
      <c r="M3" s="471"/>
    </row>
    <row r="4" spans="1:13" ht="26.45" customHeight="1">
      <c r="A4" s="1374"/>
      <c r="B4" s="1378"/>
      <c r="C4" s="1378"/>
      <c r="D4" s="1378"/>
      <c r="E4" s="1378"/>
      <c r="F4" s="1380"/>
      <c r="G4" s="1380"/>
      <c r="H4" s="1380"/>
      <c r="I4" s="1380"/>
      <c r="J4" s="1381" t="s">
        <v>766</v>
      </c>
      <c r="K4" s="1382"/>
      <c r="L4" s="1382"/>
      <c r="M4" s="1382"/>
    </row>
    <row r="5" spans="1:13" ht="25.7" customHeight="1">
      <c r="A5" s="1374"/>
      <c r="B5" s="473" t="s">
        <v>490</v>
      </c>
      <c r="C5" s="473" t="s">
        <v>491</v>
      </c>
      <c r="D5" s="473" t="s">
        <v>492</v>
      </c>
      <c r="E5" s="474" t="s">
        <v>493</v>
      </c>
      <c r="F5" s="473" t="s">
        <v>494</v>
      </c>
      <c r="G5" s="473" t="s">
        <v>495</v>
      </c>
      <c r="H5" s="473" t="s">
        <v>496</v>
      </c>
      <c r="I5" s="473" t="s">
        <v>497</v>
      </c>
      <c r="J5" s="473" t="s">
        <v>498</v>
      </c>
      <c r="K5" s="473" t="s">
        <v>491</v>
      </c>
      <c r="L5" s="473" t="s">
        <v>492</v>
      </c>
      <c r="M5" s="474" t="s">
        <v>493</v>
      </c>
    </row>
    <row r="6" spans="1:13" ht="30" customHeight="1">
      <c r="A6" s="441" t="s">
        <v>1267</v>
      </c>
      <c r="B6" s="233">
        <f>SUM(C6:E6)</f>
        <v>197202</v>
      </c>
      <c r="C6" s="233">
        <v>165739</v>
      </c>
      <c r="D6" s="233">
        <v>30906</v>
      </c>
      <c r="E6" s="233">
        <v>557</v>
      </c>
      <c r="F6" s="233">
        <f>SUM(G6:I6)</f>
        <v>3263</v>
      </c>
      <c r="G6" s="233">
        <v>1771</v>
      </c>
      <c r="H6" s="233">
        <v>1473</v>
      </c>
      <c r="I6" s="233">
        <v>19</v>
      </c>
      <c r="J6" s="233">
        <f>SUM(K6:M6)</f>
        <v>2880</v>
      </c>
      <c r="K6" s="233">
        <v>1551</v>
      </c>
      <c r="L6" s="233">
        <v>1325</v>
      </c>
      <c r="M6" s="233">
        <v>4</v>
      </c>
    </row>
    <row r="7" spans="1:13" ht="30" customHeight="1">
      <c r="A7" s="441" t="s">
        <v>1268</v>
      </c>
      <c r="B7" s="233">
        <f t="shared" ref="B7:B15" si="0">SUM(C7:E7)</f>
        <v>190469</v>
      </c>
      <c r="C7" s="233">
        <v>160744</v>
      </c>
      <c r="D7" s="233">
        <v>29270</v>
      </c>
      <c r="E7" s="233">
        <v>455</v>
      </c>
      <c r="F7" s="233">
        <f t="shared" ref="F7:F15" si="1">SUM(G7:I7)</f>
        <v>3134</v>
      </c>
      <c r="G7" s="233">
        <v>1808</v>
      </c>
      <c r="H7" s="233">
        <v>1305</v>
      </c>
      <c r="I7" s="233">
        <v>21</v>
      </c>
      <c r="J7" s="233">
        <f t="shared" ref="J7:J15" si="2">SUM(K7:M7)</f>
        <v>2755</v>
      </c>
      <c r="K7" s="233">
        <v>1581</v>
      </c>
      <c r="L7" s="233">
        <v>1165</v>
      </c>
      <c r="M7" s="233">
        <v>9</v>
      </c>
    </row>
    <row r="8" spans="1:13" ht="30" customHeight="1">
      <c r="A8" s="441" t="s">
        <v>1269</v>
      </c>
      <c r="B8" s="233">
        <f t="shared" si="0"/>
        <v>211166</v>
      </c>
      <c r="C8" s="233">
        <v>180649</v>
      </c>
      <c r="D8" s="233">
        <v>29995</v>
      </c>
      <c r="E8" s="233">
        <v>522</v>
      </c>
      <c r="F8" s="233">
        <f t="shared" si="1"/>
        <v>3004</v>
      </c>
      <c r="G8" s="233">
        <v>1707</v>
      </c>
      <c r="H8" s="233">
        <v>1281</v>
      </c>
      <c r="I8" s="233">
        <v>16</v>
      </c>
      <c r="J8" s="233">
        <f t="shared" si="2"/>
        <v>2598</v>
      </c>
      <c r="K8" s="233">
        <v>1480</v>
      </c>
      <c r="L8" s="233">
        <v>1109</v>
      </c>
      <c r="M8" s="233">
        <v>9</v>
      </c>
    </row>
    <row r="9" spans="1:13" ht="30" customHeight="1">
      <c r="A9" s="441" t="s">
        <v>1270</v>
      </c>
      <c r="B9" s="233">
        <f t="shared" si="0"/>
        <v>208576</v>
      </c>
      <c r="C9" s="233">
        <v>178089</v>
      </c>
      <c r="D9" s="233">
        <v>29952</v>
      </c>
      <c r="E9" s="233">
        <v>535</v>
      </c>
      <c r="F9" s="233">
        <f t="shared" si="1"/>
        <v>2802</v>
      </c>
      <c r="G9" s="233">
        <v>1597</v>
      </c>
      <c r="H9" s="233">
        <v>1175</v>
      </c>
      <c r="I9" s="233">
        <v>30</v>
      </c>
      <c r="J9" s="233">
        <f t="shared" si="2"/>
        <v>2399</v>
      </c>
      <c r="K9" s="233">
        <v>1391</v>
      </c>
      <c r="L9" s="233">
        <v>1000</v>
      </c>
      <c r="M9" s="233">
        <v>8</v>
      </c>
    </row>
    <row r="10" spans="1:13" ht="30" customHeight="1">
      <c r="A10" s="441" t="s">
        <v>1271</v>
      </c>
      <c r="B10" s="233">
        <f t="shared" si="0"/>
        <v>204061</v>
      </c>
      <c r="C10" s="233">
        <v>174055</v>
      </c>
      <c r="D10" s="233">
        <v>29426</v>
      </c>
      <c r="E10" s="233">
        <v>580</v>
      </c>
      <c r="F10" s="233">
        <f t="shared" si="1"/>
        <v>2780</v>
      </c>
      <c r="G10" s="233">
        <v>1713</v>
      </c>
      <c r="H10" s="233">
        <v>1054</v>
      </c>
      <c r="I10" s="233">
        <v>13</v>
      </c>
      <c r="J10" s="233">
        <f t="shared" si="2"/>
        <v>2362</v>
      </c>
      <c r="K10" s="233">
        <v>1474</v>
      </c>
      <c r="L10" s="233">
        <v>881</v>
      </c>
      <c r="M10" s="233">
        <v>7</v>
      </c>
    </row>
    <row r="11" spans="1:13" ht="30" customHeight="1">
      <c r="A11" s="441" t="s">
        <v>1272</v>
      </c>
      <c r="B11" s="233">
        <f t="shared" si="0"/>
        <v>217372</v>
      </c>
      <c r="C11" s="233">
        <v>184752</v>
      </c>
      <c r="D11" s="233">
        <v>32104</v>
      </c>
      <c r="E11" s="233">
        <v>516</v>
      </c>
      <c r="F11" s="233">
        <f t="shared" si="1"/>
        <v>3583</v>
      </c>
      <c r="G11" s="233">
        <v>2406</v>
      </c>
      <c r="H11" s="233">
        <v>1160</v>
      </c>
      <c r="I11" s="233">
        <v>17</v>
      </c>
      <c r="J11" s="233">
        <f t="shared" si="2"/>
        <v>3051</v>
      </c>
      <c r="K11" s="233">
        <v>2092</v>
      </c>
      <c r="L11" s="233">
        <v>953</v>
      </c>
      <c r="M11" s="233">
        <v>6</v>
      </c>
    </row>
    <row r="12" spans="1:13" ht="30" customHeight="1">
      <c r="A12" s="441" t="s">
        <v>1273</v>
      </c>
      <c r="B12" s="233">
        <f t="shared" si="0"/>
        <v>218161</v>
      </c>
      <c r="C12" s="233">
        <v>185476</v>
      </c>
      <c r="D12" s="233">
        <v>32241</v>
      </c>
      <c r="E12" s="233">
        <v>444</v>
      </c>
      <c r="F12" s="233">
        <f t="shared" si="1"/>
        <v>4754</v>
      </c>
      <c r="G12" s="233">
        <v>3454</v>
      </c>
      <c r="H12" s="233">
        <v>1282</v>
      </c>
      <c r="I12" s="233">
        <v>18</v>
      </c>
      <c r="J12" s="233">
        <f t="shared" si="2"/>
        <v>4173</v>
      </c>
      <c r="K12" s="233">
        <v>3096</v>
      </c>
      <c r="L12" s="233">
        <v>1072</v>
      </c>
      <c r="M12" s="233">
        <v>5</v>
      </c>
    </row>
    <row r="13" spans="1:13" ht="30" customHeight="1">
      <c r="A13" s="441" t="s">
        <v>1274</v>
      </c>
      <c r="B13" s="233">
        <f t="shared" si="0"/>
        <v>209102</v>
      </c>
      <c r="C13" s="233">
        <v>176480</v>
      </c>
      <c r="D13" s="233">
        <v>32092</v>
      </c>
      <c r="E13" s="233">
        <v>530</v>
      </c>
      <c r="F13" s="233">
        <f t="shared" si="1"/>
        <v>5051</v>
      </c>
      <c r="G13" s="233">
        <v>3786</v>
      </c>
      <c r="H13" s="233">
        <v>1256</v>
      </c>
      <c r="I13" s="233">
        <v>9</v>
      </c>
      <c r="J13" s="233">
        <f t="shared" si="2"/>
        <v>4450</v>
      </c>
      <c r="K13" s="233">
        <v>3396</v>
      </c>
      <c r="L13" s="233">
        <v>1052</v>
      </c>
      <c r="M13" s="233">
        <v>2</v>
      </c>
    </row>
    <row r="14" spans="1:13" ht="30" customHeight="1">
      <c r="A14" s="441" t="s">
        <v>1275</v>
      </c>
      <c r="B14" s="233">
        <f t="shared" si="0"/>
        <v>205995</v>
      </c>
      <c r="C14" s="233">
        <v>173355</v>
      </c>
      <c r="D14" s="233">
        <v>32176</v>
      </c>
      <c r="E14" s="233">
        <v>464</v>
      </c>
      <c r="F14" s="233">
        <f t="shared" si="1"/>
        <v>6798</v>
      </c>
      <c r="G14" s="233">
        <v>5168</v>
      </c>
      <c r="H14" s="233">
        <v>1618</v>
      </c>
      <c r="I14" s="233">
        <v>12</v>
      </c>
      <c r="J14" s="233">
        <f t="shared" si="2"/>
        <v>6019</v>
      </c>
      <c r="K14" s="233">
        <v>4643</v>
      </c>
      <c r="L14" s="233">
        <v>1369</v>
      </c>
      <c r="M14" s="233">
        <v>7</v>
      </c>
    </row>
    <row r="15" spans="1:13" ht="30" customHeight="1">
      <c r="A15" s="445" t="s">
        <v>1276</v>
      </c>
      <c r="B15" s="233">
        <f t="shared" si="0"/>
        <v>170074</v>
      </c>
      <c r="C15" s="239">
        <v>142473</v>
      </c>
      <c r="D15" s="239">
        <v>27233</v>
      </c>
      <c r="E15" s="239">
        <v>368</v>
      </c>
      <c r="F15" s="233">
        <f t="shared" si="1"/>
        <v>6396</v>
      </c>
      <c r="G15" s="239">
        <v>4965</v>
      </c>
      <c r="H15" s="239">
        <v>1409</v>
      </c>
      <c r="I15" s="239">
        <v>22</v>
      </c>
      <c r="J15" s="233">
        <f t="shared" si="2"/>
        <v>5741</v>
      </c>
      <c r="K15" s="239">
        <v>4503</v>
      </c>
      <c r="L15" s="239">
        <v>1223</v>
      </c>
      <c r="M15" s="239">
        <v>15</v>
      </c>
    </row>
    <row r="16" spans="1:13" ht="29.25" customHeight="1">
      <c r="A16" s="1035" t="s">
        <v>767</v>
      </c>
      <c r="B16" s="1035"/>
      <c r="C16" s="1035"/>
      <c r="D16" s="1035"/>
      <c r="E16" s="1035"/>
      <c r="F16" s="1035"/>
      <c r="G16" s="1035"/>
      <c r="H16" s="1035"/>
      <c r="I16" s="1035"/>
      <c r="J16" s="1035"/>
      <c r="K16" s="1035"/>
      <c r="L16" s="1035"/>
      <c r="M16" s="1035"/>
    </row>
    <row r="17" spans="1:1" ht="21" customHeight="1">
      <c r="A17" s="246"/>
    </row>
  </sheetData>
  <mergeCells count="6">
    <mergeCell ref="A16:M16"/>
    <mergeCell ref="A1:M1"/>
    <mergeCell ref="A2:A5"/>
    <mergeCell ref="B2:E4"/>
    <mergeCell ref="F3:I4"/>
    <mergeCell ref="J4:M4"/>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70"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I19"/>
  <sheetViews>
    <sheetView showGridLines="0" workbookViewId="0">
      <selection activeCell="A23" sqref="A23"/>
    </sheetView>
  </sheetViews>
  <sheetFormatPr defaultColWidth="8.875" defaultRowHeight="15.75"/>
  <cols>
    <col min="1" max="1" width="18.125" style="476" customWidth="1"/>
    <col min="2" max="8" width="10.625" style="476" customWidth="1"/>
    <col min="9" max="256" width="9" style="476"/>
    <col min="257" max="257" width="18.125" style="476" customWidth="1"/>
    <col min="258" max="264" width="10.625" style="476" customWidth="1"/>
    <col min="265" max="512" width="9" style="476"/>
    <col min="513" max="513" width="18.125" style="476" customWidth="1"/>
    <col min="514" max="520" width="10.625" style="476" customWidth="1"/>
    <col min="521" max="768" width="9" style="476"/>
    <col min="769" max="769" width="18.125" style="476" customWidth="1"/>
    <col min="770" max="776" width="10.625" style="476" customWidth="1"/>
    <col min="777" max="1024" width="9" style="476"/>
    <col min="1025" max="1025" width="18.125" style="476" customWidth="1"/>
    <col min="1026" max="1032" width="10.625" style="476" customWidth="1"/>
    <col min="1033" max="1280" width="9" style="476"/>
    <col min="1281" max="1281" width="18.125" style="476" customWidth="1"/>
    <col min="1282" max="1288" width="10.625" style="476" customWidth="1"/>
    <col min="1289" max="1536" width="9" style="476"/>
    <col min="1537" max="1537" width="18.125" style="476" customWidth="1"/>
    <col min="1538" max="1544" width="10.625" style="476" customWidth="1"/>
    <col min="1545" max="1792" width="9" style="476"/>
    <col min="1793" max="1793" width="18.125" style="476" customWidth="1"/>
    <col min="1794" max="1800" width="10.625" style="476" customWidth="1"/>
    <col min="1801" max="2048" width="9" style="476"/>
    <col min="2049" max="2049" width="18.125" style="476" customWidth="1"/>
    <col min="2050" max="2056" width="10.625" style="476" customWidth="1"/>
    <col min="2057" max="2304" width="9" style="476"/>
    <col min="2305" max="2305" width="18.125" style="476" customWidth="1"/>
    <col min="2306" max="2312" width="10.625" style="476" customWidth="1"/>
    <col min="2313" max="2560" width="9" style="476"/>
    <col min="2561" max="2561" width="18.125" style="476" customWidth="1"/>
    <col min="2562" max="2568" width="10.625" style="476" customWidth="1"/>
    <col min="2569" max="2816" width="9" style="476"/>
    <col min="2817" max="2817" width="18.125" style="476" customWidth="1"/>
    <col min="2818" max="2824" width="10.625" style="476" customWidth="1"/>
    <col min="2825" max="3072" width="9" style="476"/>
    <col min="3073" max="3073" width="18.125" style="476" customWidth="1"/>
    <col min="3074" max="3080" width="10.625" style="476" customWidth="1"/>
    <col min="3081" max="3328" width="9" style="476"/>
    <col min="3329" max="3329" width="18.125" style="476" customWidth="1"/>
    <col min="3330" max="3336" width="10.625" style="476" customWidth="1"/>
    <col min="3337" max="3584" width="9" style="476"/>
    <col min="3585" max="3585" width="18.125" style="476" customWidth="1"/>
    <col min="3586" max="3592" width="10.625" style="476" customWidth="1"/>
    <col min="3593" max="3840" width="9" style="476"/>
    <col min="3841" max="3841" width="18.125" style="476" customWidth="1"/>
    <col min="3842" max="3848" width="10.625" style="476" customWidth="1"/>
    <col min="3849" max="4096" width="9" style="476"/>
    <col min="4097" max="4097" width="18.125" style="476" customWidth="1"/>
    <col min="4098" max="4104" width="10.625" style="476" customWidth="1"/>
    <col min="4105" max="4352" width="9" style="476"/>
    <col min="4353" max="4353" width="18.125" style="476" customWidth="1"/>
    <col min="4354" max="4360" width="10.625" style="476" customWidth="1"/>
    <col min="4361" max="4608" width="9" style="476"/>
    <col min="4609" max="4609" width="18.125" style="476" customWidth="1"/>
    <col min="4610" max="4616" width="10.625" style="476" customWidth="1"/>
    <col min="4617" max="4864" width="9" style="476"/>
    <col min="4865" max="4865" width="18.125" style="476" customWidth="1"/>
    <col min="4866" max="4872" width="10.625" style="476" customWidth="1"/>
    <col min="4873" max="5120" width="9" style="476"/>
    <col min="5121" max="5121" width="18.125" style="476" customWidth="1"/>
    <col min="5122" max="5128" width="10.625" style="476" customWidth="1"/>
    <col min="5129" max="5376" width="9" style="476"/>
    <col min="5377" max="5377" width="18.125" style="476" customWidth="1"/>
    <col min="5378" max="5384" width="10.625" style="476" customWidth="1"/>
    <col min="5385" max="5632" width="9" style="476"/>
    <col min="5633" max="5633" width="18.125" style="476" customWidth="1"/>
    <col min="5634" max="5640" width="10.625" style="476" customWidth="1"/>
    <col min="5641" max="5888" width="9" style="476"/>
    <col min="5889" max="5889" width="18.125" style="476" customWidth="1"/>
    <col min="5890" max="5896" width="10.625" style="476" customWidth="1"/>
    <col min="5897" max="6144" width="9" style="476"/>
    <col min="6145" max="6145" width="18.125" style="476" customWidth="1"/>
    <col min="6146" max="6152" width="10.625" style="476" customWidth="1"/>
    <col min="6153" max="6400" width="9" style="476"/>
    <col min="6401" max="6401" width="18.125" style="476" customWidth="1"/>
    <col min="6402" max="6408" width="10.625" style="476" customWidth="1"/>
    <col min="6409" max="6656" width="9" style="476"/>
    <col min="6657" max="6657" width="18.125" style="476" customWidth="1"/>
    <col min="6658" max="6664" width="10.625" style="476" customWidth="1"/>
    <col min="6665" max="6912" width="9" style="476"/>
    <col min="6913" max="6913" width="18.125" style="476" customWidth="1"/>
    <col min="6914" max="6920" width="10.625" style="476" customWidth="1"/>
    <col min="6921" max="7168" width="9" style="476"/>
    <col min="7169" max="7169" width="18.125" style="476" customWidth="1"/>
    <col min="7170" max="7176" width="10.625" style="476" customWidth="1"/>
    <col min="7177" max="7424" width="9" style="476"/>
    <col min="7425" max="7425" width="18.125" style="476" customWidth="1"/>
    <col min="7426" max="7432" width="10.625" style="476" customWidth="1"/>
    <col min="7433" max="7680" width="9" style="476"/>
    <col min="7681" max="7681" width="18.125" style="476" customWidth="1"/>
    <col min="7682" max="7688" width="10.625" style="476" customWidth="1"/>
    <col min="7689" max="7936" width="9" style="476"/>
    <col min="7937" max="7937" width="18.125" style="476" customWidth="1"/>
    <col min="7938" max="7944" width="10.625" style="476" customWidth="1"/>
    <col min="7945" max="8192" width="9" style="476"/>
    <col min="8193" max="8193" width="18.125" style="476" customWidth="1"/>
    <col min="8194" max="8200" width="10.625" style="476" customWidth="1"/>
    <col min="8201" max="8448" width="9" style="476"/>
    <col min="8449" max="8449" width="18.125" style="476" customWidth="1"/>
    <col min="8450" max="8456" width="10.625" style="476" customWidth="1"/>
    <col min="8457" max="8704" width="9" style="476"/>
    <col min="8705" max="8705" width="18.125" style="476" customWidth="1"/>
    <col min="8706" max="8712" width="10.625" style="476" customWidth="1"/>
    <col min="8713" max="8960" width="9" style="476"/>
    <col min="8961" max="8961" width="18.125" style="476" customWidth="1"/>
    <col min="8962" max="8968" width="10.625" style="476" customWidth="1"/>
    <col min="8969" max="9216" width="9" style="476"/>
    <col min="9217" max="9217" width="18.125" style="476" customWidth="1"/>
    <col min="9218" max="9224" width="10.625" style="476" customWidth="1"/>
    <col min="9225" max="9472" width="9" style="476"/>
    <col min="9473" max="9473" width="18.125" style="476" customWidth="1"/>
    <col min="9474" max="9480" width="10.625" style="476" customWidth="1"/>
    <col min="9481" max="9728" width="9" style="476"/>
    <col min="9729" max="9729" width="18.125" style="476" customWidth="1"/>
    <col min="9730" max="9736" width="10.625" style="476" customWidth="1"/>
    <col min="9737" max="9984" width="9" style="476"/>
    <col min="9985" max="9985" width="18.125" style="476" customWidth="1"/>
    <col min="9986" max="9992" width="10.625" style="476" customWidth="1"/>
    <col min="9993" max="10240" width="9" style="476"/>
    <col min="10241" max="10241" width="18.125" style="476" customWidth="1"/>
    <col min="10242" max="10248" width="10.625" style="476" customWidth="1"/>
    <col min="10249" max="10496" width="9" style="476"/>
    <col min="10497" max="10497" width="18.125" style="476" customWidth="1"/>
    <col min="10498" max="10504" width="10.625" style="476" customWidth="1"/>
    <col min="10505" max="10752" width="9" style="476"/>
    <col min="10753" max="10753" width="18.125" style="476" customWidth="1"/>
    <col min="10754" max="10760" width="10.625" style="476" customWidth="1"/>
    <col min="10761" max="11008" width="9" style="476"/>
    <col min="11009" max="11009" width="18.125" style="476" customWidth="1"/>
    <col min="11010" max="11016" width="10.625" style="476" customWidth="1"/>
    <col min="11017" max="11264" width="9" style="476"/>
    <col min="11265" max="11265" width="18.125" style="476" customWidth="1"/>
    <col min="11266" max="11272" width="10.625" style="476" customWidth="1"/>
    <col min="11273" max="11520" width="9" style="476"/>
    <col min="11521" max="11521" width="18.125" style="476" customWidth="1"/>
    <col min="11522" max="11528" width="10.625" style="476" customWidth="1"/>
    <col min="11529" max="11776" width="9" style="476"/>
    <col min="11777" max="11777" width="18.125" style="476" customWidth="1"/>
    <col min="11778" max="11784" width="10.625" style="476" customWidth="1"/>
    <col min="11785" max="12032" width="9" style="476"/>
    <col min="12033" max="12033" width="18.125" style="476" customWidth="1"/>
    <col min="12034" max="12040" width="10.625" style="476" customWidth="1"/>
    <col min="12041" max="12288" width="9" style="476"/>
    <col min="12289" max="12289" width="18.125" style="476" customWidth="1"/>
    <col min="12290" max="12296" width="10.625" style="476" customWidth="1"/>
    <col min="12297" max="12544" width="9" style="476"/>
    <col min="12545" max="12545" width="18.125" style="476" customWidth="1"/>
    <col min="12546" max="12552" width="10.625" style="476" customWidth="1"/>
    <col min="12553" max="12800" width="9" style="476"/>
    <col min="12801" max="12801" width="18.125" style="476" customWidth="1"/>
    <col min="12802" max="12808" width="10.625" style="476" customWidth="1"/>
    <col min="12809" max="13056" width="9" style="476"/>
    <col min="13057" max="13057" width="18.125" style="476" customWidth="1"/>
    <col min="13058" max="13064" width="10.625" style="476" customWidth="1"/>
    <col min="13065" max="13312" width="9" style="476"/>
    <col min="13313" max="13313" width="18.125" style="476" customWidth="1"/>
    <col min="13314" max="13320" width="10.625" style="476" customWidth="1"/>
    <col min="13321" max="13568" width="9" style="476"/>
    <col min="13569" max="13569" width="18.125" style="476" customWidth="1"/>
    <col min="13570" max="13576" width="10.625" style="476" customWidth="1"/>
    <col min="13577" max="13824" width="9" style="476"/>
    <col min="13825" max="13825" width="18.125" style="476" customWidth="1"/>
    <col min="13826" max="13832" width="10.625" style="476" customWidth="1"/>
    <col min="13833" max="14080" width="9" style="476"/>
    <col min="14081" max="14081" width="18.125" style="476" customWidth="1"/>
    <col min="14082" max="14088" width="10.625" style="476" customWidth="1"/>
    <col min="14089" max="14336" width="9" style="476"/>
    <col min="14337" max="14337" width="18.125" style="476" customWidth="1"/>
    <col min="14338" max="14344" width="10.625" style="476" customWidth="1"/>
    <col min="14345" max="14592" width="9" style="476"/>
    <col min="14593" max="14593" width="18.125" style="476" customWidth="1"/>
    <col min="14594" max="14600" width="10.625" style="476" customWidth="1"/>
    <col min="14601" max="14848" width="9" style="476"/>
    <col min="14849" max="14849" width="18.125" style="476" customWidth="1"/>
    <col min="14850" max="14856" width="10.625" style="476" customWidth="1"/>
    <col min="14857" max="15104" width="9" style="476"/>
    <col min="15105" max="15105" width="18.125" style="476" customWidth="1"/>
    <col min="15106" max="15112" width="10.625" style="476" customWidth="1"/>
    <col min="15113" max="15360" width="9" style="476"/>
    <col min="15361" max="15361" width="18.125" style="476" customWidth="1"/>
    <col min="15362" max="15368" width="10.625" style="476" customWidth="1"/>
    <col min="15369" max="15616" width="9" style="476"/>
    <col min="15617" max="15617" width="18.125" style="476" customWidth="1"/>
    <col min="15618" max="15624" width="10.625" style="476" customWidth="1"/>
    <col min="15625" max="15872" width="9" style="476"/>
    <col min="15873" max="15873" width="18.125" style="476" customWidth="1"/>
    <col min="15874" max="15880" width="10.625" style="476" customWidth="1"/>
    <col min="15881" max="16128" width="9" style="476"/>
    <col min="16129" max="16129" width="18.125" style="476" customWidth="1"/>
    <col min="16130" max="16136" width="10.625" style="476" customWidth="1"/>
    <col min="16137" max="16384" width="9" style="476"/>
  </cols>
  <sheetData>
    <row r="1" spans="1:9" s="475" customFormat="1" ht="30.75" customHeight="1">
      <c r="A1" s="1386" t="s">
        <v>499</v>
      </c>
      <c r="B1" s="1386"/>
      <c r="C1" s="1386"/>
      <c r="D1" s="1386"/>
      <c r="E1" s="1386"/>
      <c r="F1" s="1386"/>
      <c r="G1" s="1386"/>
      <c r="H1" s="1386"/>
      <c r="I1" s="1386"/>
    </row>
    <row r="2" spans="1:9" ht="24" customHeight="1">
      <c r="A2" s="1387"/>
      <c r="B2" s="1387" t="s">
        <v>32</v>
      </c>
      <c r="C2" s="1387" t="s">
        <v>500</v>
      </c>
      <c r="D2" s="1385" t="s">
        <v>501</v>
      </c>
      <c r="E2" s="1385"/>
      <c r="F2" s="1385"/>
      <c r="G2" s="1385"/>
      <c r="H2" s="1385"/>
      <c r="I2" s="1385"/>
    </row>
    <row r="3" spans="1:9" ht="24" customHeight="1">
      <c r="A3" s="1206"/>
      <c r="B3" s="1208"/>
      <c r="C3" s="1208"/>
      <c r="D3" s="678" t="s">
        <v>769</v>
      </c>
      <c r="E3" s="477" t="s">
        <v>502</v>
      </c>
      <c r="F3" s="478" t="s">
        <v>503</v>
      </c>
      <c r="G3" s="478" t="s">
        <v>504</v>
      </c>
      <c r="H3" s="478" t="s">
        <v>505</v>
      </c>
      <c r="I3" s="678" t="s">
        <v>770</v>
      </c>
    </row>
    <row r="4" spans="1:9" ht="30" customHeight="1">
      <c r="A4" s="479" t="s">
        <v>506</v>
      </c>
      <c r="B4" s="681">
        <f>SUM(B5:B16)</f>
        <v>36356</v>
      </c>
      <c r="C4" s="681">
        <f t="shared" ref="C4:H4" si="0">SUM(C5:C16)</f>
        <v>15649</v>
      </c>
      <c r="D4" s="681">
        <f t="shared" si="0"/>
        <v>20707</v>
      </c>
      <c r="E4" s="681">
        <f t="shared" si="0"/>
        <v>2823</v>
      </c>
      <c r="F4" s="681">
        <f t="shared" si="0"/>
        <v>3223</v>
      </c>
      <c r="G4" s="681">
        <f t="shared" si="0"/>
        <v>1964</v>
      </c>
      <c r="H4" s="681">
        <f t="shared" si="0"/>
        <v>8914</v>
      </c>
      <c r="I4" s="679">
        <f>SUM(I5:I16)</f>
        <v>3783</v>
      </c>
    </row>
    <row r="5" spans="1:9" ht="30" customHeight="1">
      <c r="A5" s="479" t="s">
        <v>395</v>
      </c>
      <c r="B5" s="681">
        <f t="shared" ref="B5:B16" si="1">SUM(C5:D5)</f>
        <v>8342</v>
      </c>
      <c r="C5" s="681">
        <v>92</v>
      </c>
      <c r="D5" s="681">
        <v>8250</v>
      </c>
      <c r="E5" s="681">
        <v>262</v>
      </c>
      <c r="F5" s="681">
        <v>2131</v>
      </c>
      <c r="G5" s="681">
        <v>358</v>
      </c>
      <c r="H5" s="681">
        <v>4032</v>
      </c>
      <c r="I5" s="679">
        <f>(D5-SUM(E5:H5))</f>
        <v>1467</v>
      </c>
    </row>
    <row r="6" spans="1:9" ht="30" customHeight="1">
      <c r="A6" s="479" t="s">
        <v>1169</v>
      </c>
      <c r="B6" s="681">
        <f t="shared" si="1"/>
        <v>8313</v>
      </c>
      <c r="C6" s="681">
        <v>8222</v>
      </c>
      <c r="D6" s="681">
        <v>91</v>
      </c>
      <c r="E6" s="681">
        <v>50</v>
      </c>
      <c r="F6" s="681">
        <v>2</v>
      </c>
      <c r="G6" s="681">
        <v>4</v>
      </c>
      <c r="H6" s="681">
        <v>7</v>
      </c>
      <c r="I6" s="679">
        <f t="shared" ref="I6:I16" si="2">(D6-SUM(E6:H6))</f>
        <v>28</v>
      </c>
    </row>
    <row r="7" spans="1:9" ht="30" customHeight="1">
      <c r="A7" s="479" t="s">
        <v>1170</v>
      </c>
      <c r="B7" s="681">
        <f t="shared" si="1"/>
        <v>4132</v>
      </c>
      <c r="C7" s="681">
        <v>3372</v>
      </c>
      <c r="D7" s="681">
        <v>760</v>
      </c>
      <c r="E7" s="681">
        <v>190</v>
      </c>
      <c r="F7" s="681">
        <v>43</v>
      </c>
      <c r="G7" s="681">
        <v>108</v>
      </c>
      <c r="H7" s="681">
        <v>171</v>
      </c>
      <c r="I7" s="679">
        <f t="shared" si="2"/>
        <v>248</v>
      </c>
    </row>
    <row r="8" spans="1:9" ht="30" customHeight="1">
      <c r="A8" s="479" t="s">
        <v>342</v>
      </c>
      <c r="B8" s="681">
        <f t="shared" si="1"/>
        <v>2625</v>
      </c>
      <c r="C8" s="681">
        <v>167</v>
      </c>
      <c r="D8" s="681">
        <v>2458</v>
      </c>
      <c r="E8" s="681">
        <v>326</v>
      </c>
      <c r="F8" s="681">
        <v>178</v>
      </c>
      <c r="G8" s="681">
        <v>509</v>
      </c>
      <c r="H8" s="681">
        <v>918</v>
      </c>
      <c r="I8" s="679">
        <f t="shared" si="2"/>
        <v>527</v>
      </c>
    </row>
    <row r="9" spans="1:9" ht="30" customHeight="1">
      <c r="A9" s="479" t="s">
        <v>331</v>
      </c>
      <c r="B9" s="681">
        <f t="shared" si="1"/>
        <v>2257</v>
      </c>
      <c r="C9" s="681">
        <v>213</v>
      </c>
      <c r="D9" s="681">
        <v>2044</v>
      </c>
      <c r="E9" s="681">
        <v>670</v>
      </c>
      <c r="F9" s="681">
        <v>98</v>
      </c>
      <c r="G9" s="681">
        <v>273</v>
      </c>
      <c r="H9" s="681">
        <v>852</v>
      </c>
      <c r="I9" s="679">
        <f t="shared" si="2"/>
        <v>151</v>
      </c>
    </row>
    <row r="10" spans="1:9" ht="30" customHeight="1">
      <c r="A10" s="479" t="s">
        <v>340</v>
      </c>
      <c r="B10" s="681">
        <f t="shared" si="1"/>
        <v>1999</v>
      </c>
      <c r="C10" s="681">
        <v>1110</v>
      </c>
      <c r="D10" s="681">
        <v>889</v>
      </c>
      <c r="E10" s="681">
        <v>66</v>
      </c>
      <c r="F10" s="681">
        <v>254</v>
      </c>
      <c r="G10" s="681">
        <v>48</v>
      </c>
      <c r="H10" s="681">
        <v>200</v>
      </c>
      <c r="I10" s="679">
        <f t="shared" si="2"/>
        <v>321</v>
      </c>
    </row>
    <row r="11" spans="1:9" ht="30" customHeight="1">
      <c r="A11" s="479" t="s">
        <v>396</v>
      </c>
      <c r="B11" s="681">
        <f t="shared" si="1"/>
        <v>1072</v>
      </c>
      <c r="C11" s="681">
        <v>87</v>
      </c>
      <c r="D11" s="681">
        <v>985</v>
      </c>
      <c r="E11" s="681">
        <v>197</v>
      </c>
      <c r="F11" s="681">
        <v>56</v>
      </c>
      <c r="G11" s="681">
        <v>85</v>
      </c>
      <c r="H11" s="681">
        <v>405</v>
      </c>
      <c r="I11" s="679">
        <f t="shared" si="2"/>
        <v>242</v>
      </c>
    </row>
    <row r="12" spans="1:9" ht="30" customHeight="1">
      <c r="A12" s="479" t="s">
        <v>990</v>
      </c>
      <c r="B12" s="681">
        <f t="shared" si="1"/>
        <v>872</v>
      </c>
      <c r="C12" s="681">
        <v>337</v>
      </c>
      <c r="D12" s="681">
        <v>535</v>
      </c>
      <c r="E12" s="681">
        <v>98</v>
      </c>
      <c r="F12" s="681">
        <v>204</v>
      </c>
      <c r="G12" s="681">
        <v>24</v>
      </c>
      <c r="H12" s="681">
        <v>161</v>
      </c>
      <c r="I12" s="679">
        <f t="shared" si="2"/>
        <v>48</v>
      </c>
    </row>
    <row r="13" spans="1:9" ht="30" customHeight="1">
      <c r="A13" s="479" t="s">
        <v>989</v>
      </c>
      <c r="B13" s="681">
        <f t="shared" si="1"/>
        <v>497</v>
      </c>
      <c r="C13" s="681">
        <v>226</v>
      </c>
      <c r="D13" s="681">
        <v>271</v>
      </c>
      <c r="E13" s="681">
        <v>71</v>
      </c>
      <c r="F13" s="681">
        <v>28</v>
      </c>
      <c r="G13" s="681">
        <v>25</v>
      </c>
      <c r="H13" s="681">
        <v>131</v>
      </c>
      <c r="I13" s="679">
        <f t="shared" si="2"/>
        <v>16</v>
      </c>
    </row>
    <row r="14" spans="1:9" ht="30" customHeight="1">
      <c r="A14" s="479" t="s">
        <v>332</v>
      </c>
      <c r="B14" s="681">
        <f t="shared" si="1"/>
        <v>388</v>
      </c>
      <c r="C14" s="681">
        <v>21</v>
      </c>
      <c r="D14" s="681">
        <v>367</v>
      </c>
      <c r="E14" s="681">
        <v>50</v>
      </c>
      <c r="F14" s="681">
        <v>35</v>
      </c>
      <c r="G14" s="681">
        <v>59</v>
      </c>
      <c r="H14" s="681">
        <v>151</v>
      </c>
      <c r="I14" s="679">
        <f t="shared" si="2"/>
        <v>72</v>
      </c>
    </row>
    <row r="15" spans="1:9" ht="36" customHeight="1">
      <c r="A15" s="479" t="s">
        <v>878</v>
      </c>
      <c r="B15" s="681">
        <f t="shared" si="1"/>
        <v>355</v>
      </c>
      <c r="C15" s="681">
        <v>262</v>
      </c>
      <c r="D15" s="681">
        <v>93</v>
      </c>
      <c r="E15" s="681">
        <v>91</v>
      </c>
      <c r="F15" s="681">
        <v>0</v>
      </c>
      <c r="G15" s="681">
        <v>0</v>
      </c>
      <c r="H15" s="681">
        <v>2</v>
      </c>
      <c r="I15" s="679">
        <f t="shared" si="2"/>
        <v>0</v>
      </c>
    </row>
    <row r="16" spans="1:9" ht="30" customHeight="1">
      <c r="A16" s="480" t="s">
        <v>508</v>
      </c>
      <c r="B16" s="682">
        <f t="shared" si="1"/>
        <v>5504</v>
      </c>
      <c r="C16" s="682">
        <v>1540</v>
      </c>
      <c r="D16" s="682">
        <v>3964</v>
      </c>
      <c r="E16" s="682">
        <v>752</v>
      </c>
      <c r="F16" s="682">
        <v>194</v>
      </c>
      <c r="G16" s="682">
        <v>471</v>
      </c>
      <c r="H16" s="682">
        <v>1884</v>
      </c>
      <c r="I16" s="680">
        <f t="shared" si="2"/>
        <v>663</v>
      </c>
    </row>
    <row r="17" spans="1:9" s="391" customFormat="1" ht="48.75" customHeight="1">
      <c r="A17" s="1384" t="s">
        <v>1174</v>
      </c>
      <c r="B17" s="1384"/>
      <c r="C17" s="1384"/>
      <c r="D17" s="1384"/>
      <c r="E17" s="1384"/>
      <c r="F17" s="1384"/>
      <c r="G17" s="1384"/>
      <c r="H17" s="1384"/>
      <c r="I17" s="482"/>
    </row>
    <row r="18" spans="1:9" ht="57" customHeight="1">
      <c r="A18" s="1383"/>
      <c r="B18" s="1383"/>
      <c r="C18" s="1383"/>
      <c r="D18" s="1383"/>
      <c r="E18" s="1383"/>
      <c r="F18" s="1383"/>
      <c r="G18" s="1383"/>
      <c r="H18" s="1383"/>
      <c r="I18" s="483"/>
    </row>
    <row r="19" spans="1:9">
      <c r="A19" s="391" t="s">
        <v>768</v>
      </c>
      <c r="B19" s="483"/>
      <c r="C19" s="483"/>
      <c r="D19" s="483"/>
      <c r="E19" s="483"/>
      <c r="F19" s="483"/>
      <c r="G19" s="483"/>
      <c r="H19" s="483"/>
      <c r="I19" s="483"/>
    </row>
  </sheetData>
  <mergeCells count="7">
    <mergeCell ref="A18:H18"/>
    <mergeCell ref="A17:H17"/>
    <mergeCell ref="D2:I2"/>
    <mergeCell ref="A1:I1"/>
    <mergeCell ref="A2:A3"/>
    <mergeCell ref="B2:B3"/>
    <mergeCell ref="C2:C3"/>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62"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E36"/>
  <sheetViews>
    <sheetView showGridLines="0" zoomScale="85" zoomScaleNormal="85" workbookViewId="0">
      <selection activeCell="F37" sqref="F37"/>
    </sheetView>
  </sheetViews>
  <sheetFormatPr defaultColWidth="9" defaultRowHeight="15"/>
  <cols>
    <col min="1" max="10" width="11.125" style="22" customWidth="1"/>
    <col min="11" max="19" width="9" style="22" customWidth="1"/>
    <col min="20" max="16384" width="9" style="22"/>
  </cols>
  <sheetData>
    <row r="1" spans="1:31" ht="24.95" customHeight="1">
      <c r="A1" s="906" t="s">
        <v>1063</v>
      </c>
      <c r="B1" s="906"/>
      <c r="C1" s="906"/>
      <c r="D1" s="906"/>
      <c r="E1" s="906"/>
      <c r="F1" s="906"/>
      <c r="G1" s="906"/>
      <c r="H1" s="906"/>
      <c r="I1" s="906"/>
      <c r="J1" s="906"/>
      <c r="K1" s="906"/>
      <c r="L1" s="906"/>
      <c r="M1" s="906"/>
      <c r="N1" s="906"/>
      <c r="O1" s="906"/>
      <c r="P1" s="906"/>
      <c r="Q1" s="906"/>
      <c r="R1" s="906"/>
      <c r="S1" s="906"/>
      <c r="T1" s="906"/>
      <c r="U1" s="906"/>
      <c r="V1" s="906"/>
      <c r="W1" s="906"/>
      <c r="X1" s="906"/>
      <c r="Y1" s="906"/>
      <c r="Z1" s="906"/>
      <c r="AA1" s="906"/>
      <c r="AB1" s="906"/>
      <c r="AC1" s="906"/>
      <c r="AD1" s="906"/>
      <c r="AE1" s="906"/>
    </row>
    <row r="2" spans="1:31" ht="14.65" customHeight="1">
      <c r="A2" s="905" t="s">
        <v>1203</v>
      </c>
      <c r="B2" s="905"/>
      <c r="C2" s="905"/>
      <c r="D2" s="905"/>
      <c r="E2" s="905"/>
      <c r="F2" s="905"/>
      <c r="G2" s="905"/>
      <c r="H2" s="905"/>
      <c r="I2" s="905"/>
      <c r="J2" s="905"/>
      <c r="K2" s="905"/>
      <c r="L2" s="905"/>
      <c r="M2" s="905"/>
      <c r="N2" s="905"/>
      <c r="O2" s="905"/>
      <c r="P2" s="905"/>
      <c r="Q2" s="905"/>
      <c r="R2" s="905"/>
      <c r="S2" s="905"/>
      <c r="T2" s="905"/>
      <c r="U2" s="905"/>
      <c r="V2" s="905"/>
      <c r="W2" s="905"/>
      <c r="X2" s="905"/>
      <c r="Y2" s="905"/>
      <c r="Z2" s="905"/>
      <c r="AA2" s="905"/>
      <c r="AB2" s="905"/>
      <c r="AC2" s="905"/>
      <c r="AD2" s="905"/>
      <c r="AE2" s="905"/>
    </row>
    <row r="3" spans="1:31" ht="15" customHeight="1">
      <c r="B3" s="904" t="s">
        <v>1062</v>
      </c>
      <c r="C3" s="904"/>
      <c r="D3" s="904"/>
      <c r="E3" s="904" t="s">
        <v>16</v>
      </c>
      <c r="F3" s="904"/>
      <c r="G3" s="904"/>
      <c r="H3" s="904" t="s">
        <v>17</v>
      </c>
      <c r="I3" s="904"/>
      <c r="J3" s="904"/>
      <c r="K3" s="904" t="s">
        <v>78</v>
      </c>
      <c r="L3" s="904"/>
      <c r="M3" s="904"/>
      <c r="N3" s="904" t="s">
        <v>53</v>
      </c>
      <c r="O3" s="904"/>
      <c r="P3" s="904"/>
      <c r="Q3" s="904" t="s">
        <v>26</v>
      </c>
      <c r="R3" s="904"/>
      <c r="S3" s="904"/>
      <c r="T3" s="904" t="s">
        <v>35</v>
      </c>
      <c r="U3" s="904"/>
      <c r="V3" s="904"/>
      <c r="W3" s="904" t="s">
        <v>89</v>
      </c>
      <c r="X3" s="904"/>
      <c r="Y3" s="904"/>
      <c r="Z3" s="904" t="s">
        <v>37</v>
      </c>
      <c r="AA3" s="904"/>
      <c r="AB3" s="904"/>
      <c r="AC3" s="904" t="s">
        <v>1060</v>
      </c>
      <c r="AD3" s="904"/>
      <c r="AE3" s="904"/>
    </row>
    <row r="4" spans="1:31" ht="15" customHeight="1">
      <c r="A4" s="81"/>
      <c r="B4" s="89" t="s">
        <v>79</v>
      </c>
      <c r="C4" s="89" t="s">
        <v>80</v>
      </c>
      <c r="D4" s="89" t="s">
        <v>81</v>
      </c>
      <c r="E4" s="89" t="s">
        <v>79</v>
      </c>
      <c r="F4" s="89" t="s">
        <v>80</v>
      </c>
      <c r="G4" s="89" t="s">
        <v>81</v>
      </c>
      <c r="H4" s="89" t="s">
        <v>79</v>
      </c>
      <c r="I4" s="89" t="s">
        <v>80</v>
      </c>
      <c r="J4" s="89" t="s">
        <v>81</v>
      </c>
      <c r="K4" s="82" t="s">
        <v>79</v>
      </c>
      <c r="L4" s="82" t="s">
        <v>80</v>
      </c>
      <c r="M4" s="82" t="s">
        <v>81</v>
      </c>
      <c r="N4" s="82" t="s">
        <v>82</v>
      </c>
      <c r="O4" s="82" t="s">
        <v>80</v>
      </c>
      <c r="P4" s="82" t="s">
        <v>81</v>
      </c>
      <c r="Q4" s="82" t="s">
        <v>82</v>
      </c>
      <c r="R4" s="82" t="s">
        <v>83</v>
      </c>
      <c r="S4" s="82" t="s">
        <v>81</v>
      </c>
      <c r="T4" s="89" t="s">
        <v>79</v>
      </c>
      <c r="U4" s="89" t="s">
        <v>80</v>
      </c>
      <c r="V4" s="89" t="s">
        <v>81</v>
      </c>
      <c r="W4" s="89" t="s">
        <v>79</v>
      </c>
      <c r="X4" s="89" t="s">
        <v>80</v>
      </c>
      <c r="Y4" s="89" t="s">
        <v>81</v>
      </c>
      <c r="Z4" s="89" t="s">
        <v>79</v>
      </c>
      <c r="AA4" s="89" t="s">
        <v>80</v>
      </c>
      <c r="AB4" s="89" t="s">
        <v>81</v>
      </c>
      <c r="AC4" s="89" t="s">
        <v>79</v>
      </c>
      <c r="AD4" s="89" t="s">
        <v>80</v>
      </c>
      <c r="AE4" s="89" t="s">
        <v>81</v>
      </c>
    </row>
    <row r="5" spans="1:31" s="84" customFormat="1" ht="15.95" customHeight="1">
      <c r="A5" s="911" t="s">
        <v>82</v>
      </c>
      <c r="B5" s="83">
        <v>391763</v>
      </c>
      <c r="C5" s="83">
        <v>294515</v>
      </c>
      <c r="D5" s="83">
        <v>97248</v>
      </c>
      <c r="E5" s="83">
        <v>393998</v>
      </c>
      <c r="F5" s="83">
        <v>300810</v>
      </c>
      <c r="G5" s="83">
        <v>93188</v>
      </c>
      <c r="H5" s="83">
        <v>410133</v>
      </c>
      <c r="I5" s="83">
        <v>321478</v>
      </c>
      <c r="J5" s="83">
        <v>88655</v>
      </c>
      <c r="K5" s="25">
        <v>425454</v>
      </c>
      <c r="L5" s="25">
        <v>324762</v>
      </c>
      <c r="M5" s="25">
        <v>100692</v>
      </c>
      <c r="N5" s="83">
        <v>453422</v>
      </c>
      <c r="O5" s="83">
        <v>336305</v>
      </c>
      <c r="P5" s="83">
        <v>117117</v>
      </c>
      <c r="Q5" s="83">
        <v>479087</v>
      </c>
      <c r="R5" s="83">
        <v>352697</v>
      </c>
      <c r="S5" s="83">
        <v>126390</v>
      </c>
      <c r="T5" s="83">
        <v>482034</v>
      </c>
      <c r="U5" s="83">
        <v>353482</v>
      </c>
      <c r="V5" s="83">
        <v>128552</v>
      </c>
      <c r="W5" s="61">
        <v>474108</v>
      </c>
      <c r="X5" s="61">
        <v>355195</v>
      </c>
      <c r="Y5" s="61">
        <v>118913</v>
      </c>
      <c r="Z5" s="61">
        <v>484565</v>
      </c>
      <c r="AA5" s="61">
        <v>379741</v>
      </c>
      <c r="AB5" s="61">
        <v>104824</v>
      </c>
      <c r="AC5" s="84">
        <v>505716</v>
      </c>
      <c r="AD5" s="84">
        <v>379767</v>
      </c>
      <c r="AE5" s="84">
        <v>125949</v>
      </c>
    </row>
    <row r="6" spans="1:31" s="87" customFormat="1" ht="15.95" customHeight="1">
      <c r="A6" s="911"/>
      <c r="B6" s="85">
        <f>SUM(B7,B9,B11,B13,B15)/B5*100</f>
        <v>100</v>
      </c>
      <c r="C6" s="85">
        <f t="shared" ref="C6:AE6" si="0">SUM(C7,C9,C11,C13,C15)/C5*100</f>
        <v>100</v>
      </c>
      <c r="D6" s="85">
        <f t="shared" si="0"/>
        <v>100</v>
      </c>
      <c r="E6" s="85">
        <f t="shared" si="0"/>
        <v>100</v>
      </c>
      <c r="F6" s="85">
        <f t="shared" si="0"/>
        <v>100</v>
      </c>
      <c r="G6" s="85">
        <f t="shared" si="0"/>
        <v>100</v>
      </c>
      <c r="H6" s="85">
        <f t="shared" si="0"/>
        <v>100</v>
      </c>
      <c r="I6" s="85">
        <f t="shared" si="0"/>
        <v>100</v>
      </c>
      <c r="J6" s="85">
        <f t="shared" si="0"/>
        <v>100</v>
      </c>
      <c r="K6" s="85">
        <f t="shared" si="0"/>
        <v>100</v>
      </c>
      <c r="L6" s="85">
        <f t="shared" si="0"/>
        <v>100</v>
      </c>
      <c r="M6" s="85">
        <f t="shared" si="0"/>
        <v>100</v>
      </c>
      <c r="N6" s="86">
        <f t="shared" si="0"/>
        <v>100</v>
      </c>
      <c r="O6" s="86">
        <f t="shared" si="0"/>
        <v>100</v>
      </c>
      <c r="P6" s="86">
        <f t="shared" si="0"/>
        <v>100</v>
      </c>
      <c r="Q6" s="86">
        <f t="shared" si="0"/>
        <v>100</v>
      </c>
      <c r="R6" s="86">
        <f t="shared" si="0"/>
        <v>100</v>
      </c>
      <c r="S6" s="86">
        <f t="shared" si="0"/>
        <v>100</v>
      </c>
      <c r="T6" s="86">
        <f t="shared" si="0"/>
        <v>100</v>
      </c>
      <c r="U6" s="86">
        <f t="shared" si="0"/>
        <v>100</v>
      </c>
      <c r="V6" s="86">
        <f t="shared" si="0"/>
        <v>100</v>
      </c>
      <c r="W6" s="85">
        <f t="shared" si="0"/>
        <v>100</v>
      </c>
      <c r="X6" s="85">
        <f t="shared" si="0"/>
        <v>100</v>
      </c>
      <c r="Y6" s="85">
        <f t="shared" si="0"/>
        <v>100</v>
      </c>
      <c r="Z6" s="85">
        <f t="shared" si="0"/>
        <v>100</v>
      </c>
      <c r="AA6" s="85">
        <f t="shared" si="0"/>
        <v>100</v>
      </c>
      <c r="AB6" s="85">
        <f t="shared" si="0"/>
        <v>100</v>
      </c>
      <c r="AC6" s="87">
        <f t="shared" si="0"/>
        <v>100</v>
      </c>
      <c r="AD6" s="87">
        <f t="shared" si="0"/>
        <v>100</v>
      </c>
      <c r="AE6" s="87">
        <f t="shared" si="0"/>
        <v>100</v>
      </c>
    </row>
    <row r="7" spans="1:31" s="84" customFormat="1" ht="15.95" customHeight="1">
      <c r="A7" s="916" t="s">
        <v>531</v>
      </c>
      <c r="B7" s="83">
        <v>85871</v>
      </c>
      <c r="C7" s="83">
        <v>50506</v>
      </c>
      <c r="D7" s="83">
        <v>35365</v>
      </c>
      <c r="E7" s="83">
        <v>86277</v>
      </c>
      <c r="F7" s="83">
        <v>53181</v>
      </c>
      <c r="G7" s="83">
        <v>33096</v>
      </c>
      <c r="H7" s="83">
        <v>88557</v>
      </c>
      <c r="I7" s="83">
        <v>56831</v>
      </c>
      <c r="J7" s="83">
        <v>31726</v>
      </c>
      <c r="K7" s="25">
        <v>94772</v>
      </c>
      <c r="L7" s="25">
        <v>59963</v>
      </c>
      <c r="M7" s="25">
        <v>34809</v>
      </c>
      <c r="N7" s="83">
        <v>101756</v>
      </c>
      <c r="O7" s="83">
        <v>62932</v>
      </c>
      <c r="P7" s="83">
        <v>38824</v>
      </c>
      <c r="Q7" s="83">
        <v>103764</v>
      </c>
      <c r="R7" s="83">
        <v>64962</v>
      </c>
      <c r="S7" s="83">
        <v>38802</v>
      </c>
      <c r="T7" s="83">
        <v>104543</v>
      </c>
      <c r="U7" s="83">
        <v>63042</v>
      </c>
      <c r="V7" s="83">
        <v>41501</v>
      </c>
      <c r="W7" s="25">
        <v>104432</v>
      </c>
      <c r="X7" s="25">
        <v>63359</v>
      </c>
      <c r="Y7" s="25">
        <v>41073</v>
      </c>
      <c r="Z7" s="25">
        <v>99577</v>
      </c>
      <c r="AA7" s="25">
        <v>68664</v>
      </c>
      <c r="AB7" s="25">
        <v>30913</v>
      </c>
      <c r="AC7" s="84">
        <v>97141</v>
      </c>
      <c r="AD7" s="84">
        <v>70355</v>
      </c>
      <c r="AE7" s="84">
        <v>26786</v>
      </c>
    </row>
    <row r="8" spans="1:31" s="87" customFormat="1" ht="15.95" customHeight="1">
      <c r="A8" s="913"/>
      <c r="B8" s="86">
        <f>B7/B$5*100</f>
        <v>21.919119467637323</v>
      </c>
      <c r="C8" s="86">
        <f t="shared" ref="C8:AE8" si="1">C7/C$5*100</f>
        <v>17.148871874098091</v>
      </c>
      <c r="D8" s="86">
        <f t="shared" si="1"/>
        <v>36.365786442908856</v>
      </c>
      <c r="E8" s="86">
        <f t="shared" si="1"/>
        <v>21.897826892522296</v>
      </c>
      <c r="F8" s="86">
        <f t="shared" si="1"/>
        <v>17.679265981849007</v>
      </c>
      <c r="G8" s="86">
        <f t="shared" si="1"/>
        <v>35.515302399450569</v>
      </c>
      <c r="H8" s="86">
        <f t="shared" si="1"/>
        <v>21.592263972906352</v>
      </c>
      <c r="I8" s="86">
        <f t="shared" si="1"/>
        <v>17.678037066300025</v>
      </c>
      <c r="J8" s="86">
        <f t="shared" si="1"/>
        <v>35.785911680108285</v>
      </c>
      <c r="K8" s="86">
        <f t="shared" si="1"/>
        <v>22.275498643801679</v>
      </c>
      <c r="L8" s="86">
        <f t="shared" si="1"/>
        <v>18.463674937338727</v>
      </c>
      <c r="M8" s="86">
        <f t="shared" si="1"/>
        <v>34.569777142176136</v>
      </c>
      <c r="N8" s="86">
        <f t="shared" si="1"/>
        <v>22.441787121048385</v>
      </c>
      <c r="O8" s="86">
        <f t="shared" si="1"/>
        <v>18.712775605477173</v>
      </c>
      <c r="P8" s="86">
        <f t="shared" si="1"/>
        <v>33.149756226679308</v>
      </c>
      <c r="Q8" s="86">
        <f t="shared" si="1"/>
        <v>21.658696645911913</v>
      </c>
      <c r="R8" s="86">
        <f t="shared" si="1"/>
        <v>18.418642630926829</v>
      </c>
      <c r="S8" s="86">
        <f t="shared" si="1"/>
        <v>30.700213624495611</v>
      </c>
      <c r="T8" s="86">
        <f t="shared" si="1"/>
        <v>21.687889236028994</v>
      </c>
      <c r="U8" s="86">
        <f t="shared" si="1"/>
        <v>17.83457149161768</v>
      </c>
      <c r="V8" s="86">
        <f t="shared" si="1"/>
        <v>32.283433941128884</v>
      </c>
      <c r="W8" s="86">
        <f t="shared" si="1"/>
        <v>22.027048689328169</v>
      </c>
      <c r="X8" s="86">
        <f t="shared" si="1"/>
        <v>17.837807401568153</v>
      </c>
      <c r="Y8" s="86">
        <f t="shared" si="1"/>
        <v>34.540378259736109</v>
      </c>
      <c r="Z8" s="86">
        <f t="shared" si="1"/>
        <v>20.549771444491451</v>
      </c>
      <c r="AA8" s="86">
        <f t="shared" si="1"/>
        <v>18.081797856960403</v>
      </c>
      <c r="AB8" s="86">
        <f t="shared" si="1"/>
        <v>29.490383881553843</v>
      </c>
      <c r="AC8" s="86">
        <f t="shared" si="1"/>
        <v>19.208607202461462</v>
      </c>
      <c r="AD8" s="86">
        <f t="shared" si="1"/>
        <v>18.525832944937289</v>
      </c>
      <c r="AE8" s="86">
        <f t="shared" si="1"/>
        <v>21.267338367116846</v>
      </c>
    </row>
    <row r="9" spans="1:31" s="84" customFormat="1" ht="15.95" customHeight="1">
      <c r="A9" s="912" t="s">
        <v>85</v>
      </c>
      <c r="B9" s="83">
        <v>90508</v>
      </c>
      <c r="C9" s="83">
        <v>74337</v>
      </c>
      <c r="D9" s="83">
        <v>16171</v>
      </c>
      <c r="E9" s="83">
        <v>94231</v>
      </c>
      <c r="F9" s="83">
        <v>78736</v>
      </c>
      <c r="G9" s="83">
        <v>15495</v>
      </c>
      <c r="H9" s="83">
        <v>104358</v>
      </c>
      <c r="I9" s="83">
        <v>89650</v>
      </c>
      <c r="J9" s="83">
        <v>14708</v>
      </c>
      <c r="K9" s="83">
        <v>105191</v>
      </c>
      <c r="L9" s="83">
        <v>87965</v>
      </c>
      <c r="M9" s="83">
        <v>17226</v>
      </c>
      <c r="N9" s="83">
        <v>108156</v>
      </c>
      <c r="O9" s="83">
        <v>87386</v>
      </c>
      <c r="P9" s="83">
        <v>20770</v>
      </c>
      <c r="Q9" s="83">
        <v>111740</v>
      </c>
      <c r="R9" s="83">
        <v>89447</v>
      </c>
      <c r="S9" s="83">
        <v>22293</v>
      </c>
      <c r="T9" s="83">
        <v>109312</v>
      </c>
      <c r="U9" s="83">
        <v>83479</v>
      </c>
      <c r="V9" s="83">
        <v>25833</v>
      </c>
      <c r="W9" s="83">
        <v>102055</v>
      </c>
      <c r="X9" s="83">
        <v>78714</v>
      </c>
      <c r="Y9" s="83">
        <v>23341</v>
      </c>
      <c r="Z9" s="25">
        <v>99232</v>
      </c>
      <c r="AA9" s="25">
        <v>80245</v>
      </c>
      <c r="AB9" s="25">
        <v>18987</v>
      </c>
      <c r="AC9" s="84">
        <v>78669</v>
      </c>
      <c r="AD9" s="84">
        <v>67418</v>
      </c>
      <c r="AE9" s="84">
        <v>11251</v>
      </c>
    </row>
    <row r="10" spans="1:31" s="87" customFormat="1" ht="15.95" customHeight="1">
      <c r="A10" s="912"/>
      <c r="B10" s="86">
        <f>B9/B$5*100</f>
        <v>23.102743240173268</v>
      </c>
      <c r="C10" s="86">
        <f t="shared" ref="C10" si="2">C9/C$5*100</f>
        <v>25.240480111369539</v>
      </c>
      <c r="D10" s="86">
        <f t="shared" ref="D10" si="3">D9/D$5*100</f>
        <v>16.628619611714377</v>
      </c>
      <c r="E10" s="86">
        <f t="shared" ref="E10" si="4">E9/E$5*100</f>
        <v>23.916618866085614</v>
      </c>
      <c r="F10" s="86">
        <f t="shared" ref="F10" si="5">F9/F$5*100</f>
        <v>26.174661746617467</v>
      </c>
      <c r="G10" s="86">
        <f t="shared" ref="G10" si="6">G9/G$5*100</f>
        <v>16.627677383354079</v>
      </c>
      <c r="H10" s="86">
        <f t="shared" ref="H10" si="7">H9/H$5*100</f>
        <v>25.444916648989473</v>
      </c>
      <c r="I10" s="86">
        <f t="shared" ref="I10" si="8">I9/I$5*100</f>
        <v>27.886822737481261</v>
      </c>
      <c r="J10" s="86">
        <f t="shared" ref="J10" si="9">J9/J$5*100</f>
        <v>16.590152839659353</v>
      </c>
      <c r="K10" s="86">
        <f t="shared" ref="K10" si="10">K9/K$5*100</f>
        <v>24.724412039844495</v>
      </c>
      <c r="L10" s="86">
        <f t="shared" ref="L10" si="11">L9/L$5*100</f>
        <v>27.085989124343364</v>
      </c>
      <c r="M10" s="86">
        <f t="shared" ref="M10" si="12">M9/M$5*100</f>
        <v>17.107615302109402</v>
      </c>
      <c r="N10" s="86">
        <f t="shared" ref="N10" si="13">N9/N$5*100</f>
        <v>23.85327575635942</v>
      </c>
      <c r="O10" s="86">
        <f t="shared" ref="O10" si="14">O9/O$5*100</f>
        <v>25.984151291238604</v>
      </c>
      <c r="P10" s="86">
        <f t="shared" ref="P10" si="15">P9/P$5*100</f>
        <v>17.734402349786965</v>
      </c>
      <c r="Q10" s="86">
        <f t="shared" ref="Q10" si="16">Q9/Q$5*100</f>
        <v>23.323529964286234</v>
      </c>
      <c r="R10" s="86">
        <f t="shared" ref="R10" si="17">R9/R$5*100</f>
        <v>25.360862156468585</v>
      </c>
      <c r="S10" s="86">
        <f t="shared" ref="S10" si="18">S9/S$5*100</f>
        <v>17.63826252076905</v>
      </c>
      <c r="T10" s="86">
        <f t="shared" ref="T10" si="19">T9/T$5*100</f>
        <v>22.677238535041099</v>
      </c>
      <c r="U10" s="86">
        <f t="shared" ref="U10" si="20">U9/U$5*100</f>
        <v>23.616195449839029</v>
      </c>
      <c r="V10" s="86">
        <f t="shared" ref="V10" si="21">V9/V$5*100</f>
        <v>20.095369967017238</v>
      </c>
      <c r="W10" s="86">
        <f t="shared" ref="W10" si="22">W9/W$5*100</f>
        <v>21.52568613058628</v>
      </c>
      <c r="X10" s="86">
        <f t="shared" ref="X10" si="23">X9/X$5*100</f>
        <v>22.160784920958911</v>
      </c>
      <c r="Y10" s="86">
        <f t="shared" ref="Y10" si="24">Y9/Y$5*100</f>
        <v>19.628636061658526</v>
      </c>
      <c r="Z10" s="86">
        <f t="shared" ref="Z10" si="25">Z9/Z$5*100</f>
        <v>20.478573565981861</v>
      </c>
      <c r="AA10" s="86">
        <f t="shared" ref="AA10" si="26">AA9/AA$5*100</f>
        <v>21.131508054173768</v>
      </c>
      <c r="AB10" s="86">
        <f t="shared" ref="AB10" si="27">AB9/AB$5*100</f>
        <v>18.113218346943448</v>
      </c>
      <c r="AC10" s="86">
        <f t="shared" ref="AC10" si="28">AC9/AC$5*100</f>
        <v>15.55596421707045</v>
      </c>
      <c r="AD10" s="86">
        <f t="shared" ref="AD10" si="29">AD9/AD$5*100</f>
        <v>17.752464010827694</v>
      </c>
      <c r="AE10" s="86">
        <f t="shared" ref="AE10" si="30">AE9/AE$5*100</f>
        <v>8.9329808096928112</v>
      </c>
    </row>
    <row r="11" spans="1:31" s="84" customFormat="1" ht="15.95" customHeight="1">
      <c r="A11" s="911" t="s">
        <v>86</v>
      </c>
      <c r="B11" s="83">
        <v>42218</v>
      </c>
      <c r="C11" s="83">
        <v>34029</v>
      </c>
      <c r="D11" s="83">
        <v>8189</v>
      </c>
      <c r="E11" s="83">
        <v>42171</v>
      </c>
      <c r="F11" s="83">
        <v>34529</v>
      </c>
      <c r="G11" s="83">
        <v>7642</v>
      </c>
      <c r="H11" s="83">
        <v>45080</v>
      </c>
      <c r="I11" s="83">
        <v>38341</v>
      </c>
      <c r="J11" s="83">
        <v>6739</v>
      </c>
      <c r="K11" s="83">
        <v>41060</v>
      </c>
      <c r="L11" s="83">
        <v>33884</v>
      </c>
      <c r="M11" s="83">
        <v>7176</v>
      </c>
      <c r="N11" s="83">
        <v>38601</v>
      </c>
      <c r="O11" s="83">
        <v>30981</v>
      </c>
      <c r="P11" s="83">
        <v>7620</v>
      </c>
      <c r="Q11" s="83">
        <v>42820</v>
      </c>
      <c r="R11" s="83">
        <v>30446</v>
      </c>
      <c r="S11" s="83">
        <v>12374</v>
      </c>
      <c r="T11" s="83">
        <v>41267</v>
      </c>
      <c r="U11" s="83">
        <v>29147</v>
      </c>
      <c r="V11" s="83">
        <v>12120</v>
      </c>
      <c r="W11" s="83">
        <v>38192</v>
      </c>
      <c r="X11" s="83">
        <v>27627</v>
      </c>
      <c r="Y11" s="83">
        <v>10565</v>
      </c>
      <c r="Z11" s="83">
        <v>35683</v>
      </c>
      <c r="AA11" s="83">
        <v>25213</v>
      </c>
      <c r="AB11" s="83">
        <v>10470</v>
      </c>
      <c r="AC11" s="84">
        <v>30089</v>
      </c>
      <c r="AD11" s="84">
        <v>18395</v>
      </c>
      <c r="AE11" s="84">
        <v>11694</v>
      </c>
    </row>
    <row r="12" spans="1:31" s="87" customFormat="1" ht="15.95" customHeight="1">
      <c r="A12" s="911"/>
      <c r="B12" s="86">
        <f>B11/B$5*100</f>
        <v>10.776413290688502</v>
      </c>
      <c r="C12" s="86">
        <f t="shared" ref="C12" si="31">C11/C$5*100</f>
        <v>11.554250207969034</v>
      </c>
      <c r="D12" s="86">
        <f t="shared" ref="D12" si="32">D11/D$5*100</f>
        <v>8.4207387298453433</v>
      </c>
      <c r="E12" s="86">
        <f t="shared" ref="E12" si="33">E11/E$5*100</f>
        <v>10.703353824131087</v>
      </c>
      <c r="F12" s="86">
        <f t="shared" ref="F12" si="34">F11/F$5*100</f>
        <v>11.478674246201921</v>
      </c>
      <c r="G12" s="86">
        <f t="shared" ref="G12" si="35">G11/G$5*100</f>
        <v>8.2006266901317773</v>
      </c>
      <c r="H12" s="86">
        <f t="shared" ref="H12" si="36">H11/H$5*100</f>
        <v>10.99155639755884</v>
      </c>
      <c r="I12" s="86">
        <f t="shared" ref="I12" si="37">I11/I$5*100</f>
        <v>11.92647708396842</v>
      </c>
      <c r="J12" s="86">
        <f t="shared" ref="J12" si="38">J11/J$5*100</f>
        <v>7.6013761209181654</v>
      </c>
      <c r="K12" s="86">
        <f t="shared" ref="K12" si="39">K11/K$5*100</f>
        <v>9.6508670737612068</v>
      </c>
      <c r="L12" s="86">
        <f t="shared" ref="L12" si="40">L11/L$5*100</f>
        <v>10.433486676396869</v>
      </c>
      <c r="M12" s="86">
        <f t="shared" ref="M12" si="41">M11/M$5*100</f>
        <v>7.1266833512096301</v>
      </c>
      <c r="N12" s="86">
        <f t="shared" ref="N12" si="42">N11/N$5*100</f>
        <v>8.5132613768189458</v>
      </c>
      <c r="O12" s="86">
        <f t="shared" ref="O12" si="43">O11/O$5*100</f>
        <v>9.2121734734838903</v>
      </c>
      <c r="P12" s="86">
        <f t="shared" ref="P12" si="44">P11/P$5*100</f>
        <v>6.5063141986218902</v>
      </c>
      <c r="Q12" s="86">
        <f t="shared" ref="Q12" si="45">Q11/Q$5*100</f>
        <v>8.9378338381129101</v>
      </c>
      <c r="R12" s="86">
        <f t="shared" ref="R12" si="46">R11/R$5*100</f>
        <v>8.6323388063975592</v>
      </c>
      <c r="S12" s="86">
        <f t="shared" ref="S12" si="47">S11/S$5*100</f>
        <v>9.7903315135691109</v>
      </c>
      <c r="T12" s="86">
        <f t="shared" ref="T12" si="48">T11/T$5*100</f>
        <v>8.5610143682810751</v>
      </c>
      <c r="U12" s="86">
        <f t="shared" ref="U12" si="49">U11/U$5*100</f>
        <v>8.2456815339960734</v>
      </c>
      <c r="V12" s="86">
        <f t="shared" ref="V12" si="50">V11/V$5*100</f>
        <v>9.4280913560271316</v>
      </c>
      <c r="W12" s="86">
        <f t="shared" ref="W12" si="51">W11/W$5*100</f>
        <v>8.0555485248086942</v>
      </c>
      <c r="X12" s="86">
        <f t="shared" ref="X12" si="52">X11/X$5*100</f>
        <v>7.7779811089683122</v>
      </c>
      <c r="Y12" s="86">
        <f t="shared" ref="Y12" si="53">Y11/Y$5*100</f>
        <v>8.8846467585545739</v>
      </c>
      <c r="Z12" s="86">
        <f t="shared" ref="Z12" si="54">Z11/Z$5*100</f>
        <v>7.3639243445151843</v>
      </c>
      <c r="AA12" s="86">
        <f t="shared" ref="AA12" si="55">AA11/AA$5*100</f>
        <v>6.6395253607063758</v>
      </c>
      <c r="AB12" s="86">
        <f t="shared" ref="AB12" si="56">AB11/AB$5*100</f>
        <v>9.9881706479432193</v>
      </c>
      <c r="AC12" s="86">
        <f t="shared" ref="AC12" si="57">AC11/AC$5*100</f>
        <v>5.9497820911341543</v>
      </c>
      <c r="AD12" s="86">
        <f t="shared" ref="AD12" si="58">AD11/AD$5*100</f>
        <v>4.8437594630391798</v>
      </c>
      <c r="AE12" s="86">
        <f t="shared" ref="AE12" si="59">AE11/AE$5*100</f>
        <v>9.2847104780506395</v>
      </c>
    </row>
    <row r="13" spans="1:31" s="84" customFormat="1" ht="15.95" customHeight="1">
      <c r="A13" s="911" t="s">
        <v>87</v>
      </c>
      <c r="B13" s="83">
        <v>122020</v>
      </c>
      <c r="C13" s="83">
        <v>99054</v>
      </c>
      <c r="D13" s="83">
        <v>22966</v>
      </c>
      <c r="E13" s="83">
        <v>121550</v>
      </c>
      <c r="F13" s="83">
        <v>98726</v>
      </c>
      <c r="G13" s="83">
        <v>22824</v>
      </c>
      <c r="H13" s="83">
        <v>122598</v>
      </c>
      <c r="I13" s="83">
        <v>100793</v>
      </c>
      <c r="J13" s="83">
        <v>21805</v>
      </c>
      <c r="K13" s="83">
        <v>130645</v>
      </c>
      <c r="L13" s="83">
        <v>104825</v>
      </c>
      <c r="M13" s="83">
        <v>25820</v>
      </c>
      <c r="N13" s="83">
        <v>137913</v>
      </c>
      <c r="O13" s="83">
        <v>109205</v>
      </c>
      <c r="P13" s="83">
        <v>28708</v>
      </c>
      <c r="Q13" s="83">
        <v>151950</v>
      </c>
      <c r="R13" s="83">
        <v>120371</v>
      </c>
      <c r="S13" s="83">
        <v>31579</v>
      </c>
      <c r="T13" s="83">
        <v>156273</v>
      </c>
      <c r="U13" s="83">
        <v>126869</v>
      </c>
      <c r="V13" s="83">
        <v>29404</v>
      </c>
      <c r="W13" s="83">
        <v>163427</v>
      </c>
      <c r="X13" s="83">
        <v>135799</v>
      </c>
      <c r="Y13" s="83">
        <v>27628</v>
      </c>
      <c r="Z13" s="83">
        <v>178628</v>
      </c>
      <c r="AA13" s="83">
        <v>151420</v>
      </c>
      <c r="AB13" s="83">
        <v>27208</v>
      </c>
      <c r="AC13" s="84">
        <v>208488</v>
      </c>
      <c r="AD13" s="84">
        <v>165318</v>
      </c>
      <c r="AE13" s="84">
        <v>43170</v>
      </c>
    </row>
    <row r="14" spans="1:31" s="87" customFormat="1" ht="15.95" customHeight="1">
      <c r="A14" s="911"/>
      <c r="B14" s="86">
        <f>B13/B$5*100</f>
        <v>31.146381868629756</v>
      </c>
      <c r="C14" s="86">
        <f t="shared" ref="C14" si="60">C13/C$5*100</f>
        <v>33.63292192248273</v>
      </c>
      <c r="D14" s="86">
        <f t="shared" ref="D14" si="61">D13/D$5*100</f>
        <v>23.61590983876275</v>
      </c>
      <c r="E14" s="86">
        <f t="shared" ref="E14" si="62">E13/E$5*100</f>
        <v>30.85041040817466</v>
      </c>
      <c r="F14" s="86">
        <f t="shared" ref="F14" si="63">F13/F$5*100</f>
        <v>32.820052524849572</v>
      </c>
      <c r="G14" s="86">
        <f t="shared" ref="G14" si="64">G13/G$5*100</f>
        <v>24.492423917242565</v>
      </c>
      <c r="H14" s="86">
        <f t="shared" ref="H14" si="65">H13/H$5*100</f>
        <v>29.892254463795894</v>
      </c>
      <c r="I14" s="86">
        <f t="shared" ref="I14" si="66">I13/I$5*100</f>
        <v>31.353000827428318</v>
      </c>
      <c r="J14" s="86">
        <f t="shared" ref="J14" si="67">J13/J$5*100</f>
        <v>24.595341492301618</v>
      </c>
      <c r="K14" s="86">
        <f t="shared" ref="K14" si="68">K13/K$5*100</f>
        <v>30.707197487860029</v>
      </c>
      <c r="L14" s="86">
        <f t="shared" ref="L14" si="69">L13/L$5*100</f>
        <v>32.27748320308411</v>
      </c>
      <c r="M14" s="86">
        <f t="shared" ref="M14" si="70">M13/M$5*100</f>
        <v>25.642553529575341</v>
      </c>
      <c r="N14" s="86">
        <f t="shared" ref="N14" si="71">N13/N$5*100</f>
        <v>30.41603627525793</v>
      </c>
      <c r="O14" s="86">
        <f t="shared" ref="O14" si="72">O13/O$5*100</f>
        <v>32.472012012904955</v>
      </c>
      <c r="P14" s="86">
        <f t="shared" ref="P14" si="73">P13/P$5*100</f>
        <v>24.512239896855281</v>
      </c>
      <c r="Q14" s="86">
        <f t="shared" ref="Q14" si="74">Q13/Q$5*100</f>
        <v>31.716577573593106</v>
      </c>
      <c r="R14" s="86">
        <f t="shared" ref="R14" si="75">R13/R$5*100</f>
        <v>34.128728058361716</v>
      </c>
      <c r="S14" s="86">
        <f t="shared" ref="S14" si="76">S13/S$5*100</f>
        <v>24.985362766041614</v>
      </c>
      <c r="T14" s="86">
        <f t="shared" ref="T14" si="77">T13/T$5*100</f>
        <v>32.419497379852871</v>
      </c>
      <c r="U14" s="86">
        <f t="shared" ref="U14" si="78">U13/U$5*100</f>
        <v>35.891219354875211</v>
      </c>
      <c r="V14" s="86">
        <f t="shared" ref="V14" si="79">V13/V$5*100</f>
        <v>22.87323417760906</v>
      </c>
      <c r="W14" s="86">
        <f t="shared" ref="W14" si="80">W13/W$5*100</f>
        <v>34.47041602335333</v>
      </c>
      <c r="X14" s="86">
        <f t="shared" ref="X14" si="81">X13/X$5*100</f>
        <v>38.232238629485209</v>
      </c>
      <c r="Y14" s="86">
        <f t="shared" ref="Y14" si="82">Y13/Y$5*100</f>
        <v>23.23379277286756</v>
      </c>
      <c r="Z14" s="86">
        <f t="shared" ref="Z14" si="83">Z13/Z$5*100</f>
        <v>36.863578673655759</v>
      </c>
      <c r="AA14" s="86">
        <f t="shared" ref="AA14" si="84">AA13/AA$5*100</f>
        <v>39.874546072191308</v>
      </c>
      <c r="AB14" s="86">
        <f t="shared" ref="AB14" si="85">AB13/AB$5*100</f>
        <v>25.955887964588264</v>
      </c>
      <c r="AC14" s="86">
        <f t="shared" ref="AC14" si="86">AC13/AC$5*100</f>
        <v>41.22630092779346</v>
      </c>
      <c r="AD14" s="86">
        <f t="shared" ref="AD14" si="87">AD13/AD$5*100</f>
        <v>43.53142848114765</v>
      </c>
      <c r="AE14" s="86">
        <f t="shared" ref="AE14" si="88">AE13/AE$5*100</f>
        <v>34.275778291213108</v>
      </c>
    </row>
    <row r="15" spans="1:31" s="84" customFormat="1" ht="15.95" customHeight="1">
      <c r="A15" s="913" t="s">
        <v>88</v>
      </c>
      <c r="B15" s="83">
        <v>51146</v>
      </c>
      <c r="C15" s="83">
        <v>36589</v>
      </c>
      <c r="D15" s="83">
        <v>14557</v>
      </c>
      <c r="E15" s="83">
        <v>49769</v>
      </c>
      <c r="F15" s="83">
        <v>35638</v>
      </c>
      <c r="G15" s="83">
        <v>14131</v>
      </c>
      <c r="H15" s="83">
        <v>49540</v>
      </c>
      <c r="I15" s="83">
        <v>35863</v>
      </c>
      <c r="J15" s="83">
        <v>13677</v>
      </c>
      <c r="K15" s="83">
        <v>53786</v>
      </c>
      <c r="L15" s="83">
        <v>38125</v>
      </c>
      <c r="M15" s="83">
        <v>15661</v>
      </c>
      <c r="N15" s="83">
        <v>66996</v>
      </c>
      <c r="O15" s="83">
        <v>45801</v>
      </c>
      <c r="P15" s="83">
        <v>21195</v>
      </c>
      <c r="Q15" s="83">
        <v>68813</v>
      </c>
      <c r="R15" s="83">
        <v>47471</v>
      </c>
      <c r="S15" s="83">
        <v>21342</v>
      </c>
      <c r="T15" s="83">
        <v>70639</v>
      </c>
      <c r="U15" s="83">
        <v>50945</v>
      </c>
      <c r="V15" s="83">
        <v>19694</v>
      </c>
      <c r="W15" s="83">
        <v>66002</v>
      </c>
      <c r="X15" s="83">
        <v>49696</v>
      </c>
      <c r="Y15" s="83">
        <v>16306</v>
      </c>
      <c r="Z15" s="83">
        <v>71445</v>
      </c>
      <c r="AA15" s="83">
        <v>54199</v>
      </c>
      <c r="AB15" s="83">
        <v>17246</v>
      </c>
      <c r="AC15" s="84">
        <v>91329</v>
      </c>
      <c r="AD15" s="84">
        <v>58281</v>
      </c>
      <c r="AE15" s="84">
        <v>33048</v>
      </c>
    </row>
    <row r="16" spans="1:31" s="87" customFormat="1" ht="15.95" customHeight="1" thickBot="1">
      <c r="A16" s="914"/>
      <c r="B16" s="86">
        <f>B15/B$5*100</f>
        <v>13.055342132871148</v>
      </c>
      <c r="C16" s="86">
        <f t="shared" ref="C16" si="89">C15/C$5*100</f>
        <v>12.423475884080606</v>
      </c>
      <c r="D16" s="86">
        <f t="shared" ref="D16" si="90">D15/D$5*100</f>
        <v>14.968945376768675</v>
      </c>
      <c r="E16" s="86">
        <f t="shared" ref="E16" si="91">E15/E$5*100</f>
        <v>12.631790009086341</v>
      </c>
      <c r="F16" s="86">
        <f t="shared" ref="F16" si="92">F15/F$5*100</f>
        <v>11.847345500482032</v>
      </c>
      <c r="G16" s="86">
        <f t="shared" ref="G16" si="93">G15/G$5*100</f>
        <v>15.163969609821008</v>
      </c>
      <c r="H16" s="86">
        <f t="shared" ref="H16" si="94">H15/H$5*100</f>
        <v>12.079008516749443</v>
      </c>
      <c r="I16" s="86">
        <f t="shared" ref="I16" si="95">I15/I$5*100</f>
        <v>11.155662284821979</v>
      </c>
      <c r="J16" s="86">
        <f t="shared" ref="J16" si="96">J15/J$5*100</f>
        <v>15.427217867012576</v>
      </c>
      <c r="K16" s="86">
        <f t="shared" ref="K16" si="97">K15/K$5*100</f>
        <v>12.642024754732592</v>
      </c>
      <c r="L16" s="86">
        <f t="shared" ref="L16" si="98">L15/L$5*100</f>
        <v>11.739366058836932</v>
      </c>
      <c r="M16" s="86">
        <f t="shared" ref="M16" si="99">M15/M$5*100</f>
        <v>15.553370674929488</v>
      </c>
      <c r="N16" s="86">
        <f t="shared" ref="N16" si="100">N15/N$5*100</f>
        <v>14.775639470515326</v>
      </c>
      <c r="O16" s="86">
        <f t="shared" ref="O16" si="101">O15/O$5*100</f>
        <v>13.618887616895378</v>
      </c>
      <c r="P16" s="86">
        <f t="shared" ref="P16" si="102">P15/P$5*100</f>
        <v>18.097287328056559</v>
      </c>
      <c r="Q16" s="86">
        <f t="shared" ref="Q16" si="103">Q15/Q$5*100</f>
        <v>14.363361978095837</v>
      </c>
      <c r="R16" s="86">
        <f t="shared" ref="R16" si="104">R15/R$5*100</f>
        <v>13.459428347845318</v>
      </c>
      <c r="S16" s="86">
        <f t="shared" ref="S16" si="105">S15/S$5*100</f>
        <v>16.885829575124614</v>
      </c>
      <c r="T16" s="86">
        <f t="shared" ref="T16" si="106">T15/T$5*100</f>
        <v>14.654360480795962</v>
      </c>
      <c r="U16" s="86">
        <f t="shared" ref="U16" si="107">U15/U$5*100</f>
        <v>14.412332169672007</v>
      </c>
      <c r="V16" s="86">
        <f t="shared" ref="V16" si="108">V15/V$5*100</f>
        <v>15.319870558217685</v>
      </c>
      <c r="W16" s="86">
        <f t="shared" ref="W16" si="109">W15/W$5*100</f>
        <v>13.921300631923527</v>
      </c>
      <c r="X16" s="86">
        <f t="shared" ref="X16" si="110">X15/X$5*100</f>
        <v>13.991187939019412</v>
      </c>
      <c r="Y16" s="86">
        <f t="shared" ref="Y16" si="111">Y15/Y$5*100</f>
        <v>13.712546147183236</v>
      </c>
      <c r="Z16" s="86">
        <f t="shared" ref="Z16" si="112">Z15/Z$5*100</f>
        <v>14.744151971355752</v>
      </c>
      <c r="AA16" s="86">
        <f t="shared" ref="AA16" si="113">AA15/AA$5*100</f>
        <v>14.272622655968147</v>
      </c>
      <c r="AB16" s="499">
        <f t="shared" ref="AB16" si="114">AB15/AB$5*100</f>
        <v>16.452339158971228</v>
      </c>
      <c r="AC16" s="499">
        <f t="shared" ref="AC16" si="115">AC15/AC$5*100</f>
        <v>18.059345561540468</v>
      </c>
      <c r="AD16" s="499">
        <f t="shared" ref="AD16" si="116">AD15/AD$5*100</f>
        <v>15.346515100048189</v>
      </c>
      <c r="AE16" s="499">
        <f t="shared" ref="AE16" si="117">AE15/AE$5*100</f>
        <v>26.23919205392659</v>
      </c>
    </row>
    <row r="17" spans="1:31" s="87" customFormat="1" ht="15.95" customHeight="1">
      <c r="A17" s="915" t="s">
        <v>1204</v>
      </c>
      <c r="B17" s="915"/>
      <c r="C17" s="915"/>
      <c r="D17" s="915"/>
      <c r="E17" s="915"/>
      <c r="F17" s="915"/>
      <c r="G17" s="915"/>
      <c r="H17" s="915"/>
      <c r="I17" s="915"/>
      <c r="J17" s="915"/>
      <c r="K17" s="915"/>
      <c r="L17" s="915"/>
      <c r="M17" s="915"/>
      <c r="N17" s="915"/>
      <c r="O17" s="915"/>
      <c r="P17" s="915"/>
      <c r="Q17" s="915"/>
      <c r="R17" s="915"/>
      <c r="S17" s="915"/>
      <c r="T17" s="915"/>
      <c r="U17" s="915"/>
      <c r="V17" s="915"/>
      <c r="W17" s="915"/>
      <c r="X17" s="915"/>
      <c r="Y17" s="915"/>
      <c r="Z17" s="915"/>
      <c r="AA17" s="915"/>
      <c r="AB17" s="915"/>
      <c r="AC17" s="915"/>
      <c r="AD17" s="915"/>
      <c r="AE17" s="915"/>
    </row>
    <row r="18" spans="1:31" ht="16.5">
      <c r="A18" s="498"/>
      <c r="B18" s="904" t="s">
        <v>15</v>
      </c>
      <c r="C18" s="904"/>
      <c r="D18" s="904"/>
      <c r="E18" s="904" t="s">
        <v>16</v>
      </c>
      <c r="F18" s="904"/>
      <c r="G18" s="904"/>
      <c r="H18" s="904" t="s">
        <v>17</v>
      </c>
      <c r="I18" s="904"/>
      <c r="J18" s="904"/>
      <c r="K18" s="904" t="s">
        <v>23</v>
      </c>
      <c r="L18" s="904"/>
      <c r="M18" s="904"/>
      <c r="N18" s="904" t="s">
        <v>25</v>
      </c>
      <c r="O18" s="904"/>
      <c r="P18" s="904"/>
      <c r="Q18" s="904" t="s">
        <v>26</v>
      </c>
      <c r="R18" s="904"/>
      <c r="S18" s="904"/>
      <c r="T18" s="904" t="s">
        <v>35</v>
      </c>
      <c r="U18" s="904"/>
      <c r="V18" s="904"/>
      <c r="W18" s="904" t="s">
        <v>89</v>
      </c>
      <c r="X18" s="904"/>
      <c r="Y18" s="904"/>
      <c r="Z18" s="904" t="s">
        <v>37</v>
      </c>
      <c r="AA18" s="904"/>
      <c r="AB18" s="904"/>
      <c r="AC18" s="904" t="s">
        <v>1060</v>
      </c>
      <c r="AD18" s="904"/>
      <c r="AE18" s="904"/>
    </row>
    <row r="19" spans="1:31" ht="15.75">
      <c r="A19" s="88"/>
      <c r="B19" s="89" t="s">
        <v>79</v>
      </c>
      <c r="C19" s="89" t="s">
        <v>80</v>
      </c>
      <c r="D19" s="89" t="s">
        <v>81</v>
      </c>
      <c r="E19" s="89" t="s">
        <v>79</v>
      </c>
      <c r="F19" s="89" t="s">
        <v>80</v>
      </c>
      <c r="G19" s="89" t="s">
        <v>81</v>
      </c>
      <c r="H19" s="89" t="s">
        <v>79</v>
      </c>
      <c r="I19" s="89" t="s">
        <v>80</v>
      </c>
      <c r="J19" s="89" t="s">
        <v>81</v>
      </c>
      <c r="K19" s="89" t="s">
        <v>82</v>
      </c>
      <c r="L19" s="89" t="s">
        <v>83</v>
      </c>
      <c r="M19" s="89" t="s">
        <v>81</v>
      </c>
      <c r="N19" s="89" t="s">
        <v>82</v>
      </c>
      <c r="O19" s="89" t="s">
        <v>90</v>
      </c>
      <c r="P19" s="89" t="s">
        <v>81</v>
      </c>
      <c r="Q19" s="89" t="s">
        <v>82</v>
      </c>
      <c r="R19" s="89" t="s">
        <v>90</v>
      </c>
      <c r="S19" s="89" t="s">
        <v>81</v>
      </c>
      <c r="T19" s="89" t="s">
        <v>79</v>
      </c>
      <c r="U19" s="89" t="s">
        <v>80</v>
      </c>
      <c r="V19" s="89" t="s">
        <v>81</v>
      </c>
      <c r="W19" s="89" t="s">
        <v>79</v>
      </c>
      <c r="X19" s="89" t="s">
        <v>80</v>
      </c>
      <c r="Y19" s="89" t="s">
        <v>81</v>
      </c>
      <c r="Z19" s="89" t="s">
        <v>79</v>
      </c>
      <c r="AA19" s="89" t="s">
        <v>80</v>
      </c>
      <c r="AB19" s="89" t="s">
        <v>81</v>
      </c>
      <c r="AC19" s="89" t="s">
        <v>79</v>
      </c>
      <c r="AD19" s="89" t="s">
        <v>80</v>
      </c>
      <c r="AE19" s="89" t="s">
        <v>81</v>
      </c>
    </row>
    <row r="20" spans="1:31" s="84" customFormat="1" ht="15.95" customHeight="1">
      <c r="A20" s="911" t="s">
        <v>82</v>
      </c>
      <c r="B20" s="83">
        <v>494883</v>
      </c>
      <c r="C20" s="83">
        <v>378842</v>
      </c>
      <c r="D20" s="83">
        <v>116041</v>
      </c>
      <c r="E20" s="83">
        <v>496964</v>
      </c>
      <c r="F20" s="83">
        <v>383219</v>
      </c>
      <c r="G20" s="83">
        <v>113745</v>
      </c>
      <c r="H20" s="83">
        <v>511049</v>
      </c>
      <c r="I20" s="83">
        <v>403028</v>
      </c>
      <c r="J20" s="83">
        <v>108021</v>
      </c>
      <c r="K20" s="83">
        <v>529775</v>
      </c>
      <c r="L20" s="83">
        <v>409622</v>
      </c>
      <c r="M20" s="83">
        <v>120153</v>
      </c>
      <c r="N20" s="83">
        <v>558404</v>
      </c>
      <c r="O20" s="83">
        <v>421758</v>
      </c>
      <c r="P20" s="83">
        <v>136646</v>
      </c>
      <c r="Q20" s="83">
        <v>584350</v>
      </c>
      <c r="R20" s="83">
        <v>439438</v>
      </c>
      <c r="S20" s="83">
        <v>144912</v>
      </c>
      <c r="T20" s="83">
        <v>594320</v>
      </c>
      <c r="U20" s="83">
        <v>446200</v>
      </c>
      <c r="V20" s="83">
        <v>148120</v>
      </c>
      <c r="W20" s="83">
        <v>591304</v>
      </c>
      <c r="X20" s="83">
        <v>450757</v>
      </c>
      <c r="Y20" s="83">
        <v>140547</v>
      </c>
      <c r="Z20" s="83">
        <v>619134</v>
      </c>
      <c r="AA20" s="83">
        <v>491814</v>
      </c>
      <c r="AB20" s="83">
        <v>127320</v>
      </c>
      <c r="AC20" s="83">
        <v>628135</v>
      </c>
      <c r="AD20" s="83">
        <v>481569</v>
      </c>
      <c r="AE20" s="83">
        <v>146566</v>
      </c>
    </row>
    <row r="21" spans="1:31" s="87" customFormat="1" ht="15.95" customHeight="1">
      <c r="A21" s="911"/>
      <c r="B21" s="86">
        <f>SUM(B22,B24,B26,B28,B30)/B20*100</f>
        <v>100</v>
      </c>
      <c r="C21" s="86">
        <f t="shared" ref="C21:AE21" si="118">SUM(C22,C24,C26,C28,C30)/C20*100</f>
        <v>100</v>
      </c>
      <c r="D21" s="86">
        <f t="shared" si="118"/>
        <v>100</v>
      </c>
      <c r="E21" s="86">
        <f t="shared" si="118"/>
        <v>100</v>
      </c>
      <c r="F21" s="86">
        <f t="shared" si="118"/>
        <v>100</v>
      </c>
      <c r="G21" s="86">
        <f t="shared" si="118"/>
        <v>100</v>
      </c>
      <c r="H21" s="86">
        <f t="shared" si="118"/>
        <v>100</v>
      </c>
      <c r="I21" s="86">
        <f t="shared" si="118"/>
        <v>100</v>
      </c>
      <c r="J21" s="86">
        <f t="shared" si="118"/>
        <v>100</v>
      </c>
      <c r="K21" s="86">
        <f t="shared" si="118"/>
        <v>100</v>
      </c>
      <c r="L21" s="86">
        <f t="shared" si="118"/>
        <v>100</v>
      </c>
      <c r="M21" s="86">
        <f t="shared" si="118"/>
        <v>100</v>
      </c>
      <c r="N21" s="86">
        <f t="shared" si="118"/>
        <v>100</v>
      </c>
      <c r="O21" s="86">
        <f t="shared" si="118"/>
        <v>100</v>
      </c>
      <c r="P21" s="86">
        <f t="shared" si="118"/>
        <v>100</v>
      </c>
      <c r="Q21" s="86">
        <f t="shared" si="118"/>
        <v>100</v>
      </c>
      <c r="R21" s="86">
        <f t="shared" si="118"/>
        <v>100</v>
      </c>
      <c r="S21" s="86">
        <f t="shared" si="118"/>
        <v>100</v>
      </c>
      <c r="T21" s="86">
        <f t="shared" si="118"/>
        <v>100</v>
      </c>
      <c r="U21" s="86">
        <f t="shared" si="118"/>
        <v>100</v>
      </c>
      <c r="V21" s="86">
        <f t="shared" si="118"/>
        <v>100</v>
      </c>
      <c r="W21" s="86">
        <f t="shared" si="118"/>
        <v>100</v>
      </c>
      <c r="X21" s="86">
        <f t="shared" si="118"/>
        <v>100</v>
      </c>
      <c r="Y21" s="86">
        <f t="shared" si="118"/>
        <v>100</v>
      </c>
      <c r="Z21" s="86">
        <f t="shared" si="118"/>
        <v>100</v>
      </c>
      <c r="AA21" s="86">
        <f t="shared" si="118"/>
        <v>100</v>
      </c>
      <c r="AB21" s="86">
        <f t="shared" si="118"/>
        <v>100</v>
      </c>
      <c r="AC21" s="86">
        <f t="shared" si="118"/>
        <v>100</v>
      </c>
      <c r="AD21" s="86">
        <f t="shared" si="118"/>
        <v>100</v>
      </c>
      <c r="AE21" s="86">
        <f t="shared" si="118"/>
        <v>100</v>
      </c>
    </row>
    <row r="22" spans="1:31" s="84" customFormat="1" ht="15.95" customHeight="1">
      <c r="A22" s="912" t="s">
        <v>84</v>
      </c>
      <c r="B22" s="83">
        <v>106765</v>
      </c>
      <c r="C22" s="83">
        <v>65571</v>
      </c>
      <c r="D22" s="83">
        <v>41194</v>
      </c>
      <c r="E22" s="83">
        <v>108471</v>
      </c>
      <c r="F22" s="83">
        <v>68057</v>
      </c>
      <c r="G22" s="83">
        <v>40414</v>
      </c>
      <c r="H22" s="83">
        <v>109491</v>
      </c>
      <c r="I22" s="83">
        <v>71326</v>
      </c>
      <c r="J22" s="83">
        <v>38165</v>
      </c>
      <c r="K22" s="83">
        <v>115645</v>
      </c>
      <c r="L22" s="83">
        <v>74867</v>
      </c>
      <c r="M22" s="83">
        <v>40778</v>
      </c>
      <c r="N22" s="83">
        <v>122889</v>
      </c>
      <c r="O22" s="83">
        <v>77979</v>
      </c>
      <c r="P22" s="83">
        <v>44910</v>
      </c>
      <c r="Q22" s="83">
        <v>123515</v>
      </c>
      <c r="R22" s="83">
        <v>78749</v>
      </c>
      <c r="S22" s="83">
        <v>44766</v>
      </c>
      <c r="T22" s="83">
        <v>124859</v>
      </c>
      <c r="U22" s="83">
        <v>76022</v>
      </c>
      <c r="V22" s="83">
        <v>48837</v>
      </c>
      <c r="W22" s="83">
        <v>126221</v>
      </c>
      <c r="X22" s="83">
        <v>76666</v>
      </c>
      <c r="Y22" s="83">
        <v>49555</v>
      </c>
      <c r="Z22" s="83">
        <v>123620</v>
      </c>
      <c r="AA22" s="83">
        <v>85671</v>
      </c>
      <c r="AB22" s="83">
        <v>37949</v>
      </c>
      <c r="AC22" s="83">
        <v>121064</v>
      </c>
      <c r="AD22" s="83">
        <v>87850</v>
      </c>
      <c r="AE22" s="83">
        <v>33214</v>
      </c>
    </row>
    <row r="23" spans="1:31" s="87" customFormat="1" ht="15.95" customHeight="1">
      <c r="A23" s="912"/>
      <c r="B23" s="86">
        <f>B22/B$20*100</f>
        <v>21.573786127226029</v>
      </c>
      <c r="C23" s="86">
        <f t="shared" ref="C23:AE23" si="119">C22/C$20*100</f>
        <v>17.308270994240342</v>
      </c>
      <c r="D23" s="86">
        <f t="shared" si="119"/>
        <v>35.499521720771106</v>
      </c>
      <c r="E23" s="86">
        <f t="shared" si="119"/>
        <v>21.826731916195136</v>
      </c>
      <c r="F23" s="86">
        <f t="shared" si="119"/>
        <v>17.759296903337258</v>
      </c>
      <c r="G23" s="86">
        <f t="shared" si="119"/>
        <v>35.530352982548685</v>
      </c>
      <c r="H23" s="86">
        <f t="shared" si="119"/>
        <v>21.424755747491925</v>
      </c>
      <c r="I23" s="86">
        <f t="shared" si="119"/>
        <v>17.697529700169714</v>
      </c>
      <c r="J23" s="86">
        <f t="shared" si="119"/>
        <v>35.331093028207476</v>
      </c>
      <c r="K23" s="86">
        <f t="shared" si="119"/>
        <v>21.829078382332124</v>
      </c>
      <c r="L23" s="86">
        <f t="shared" si="119"/>
        <v>18.277094491995058</v>
      </c>
      <c r="M23" s="86">
        <f t="shared" si="119"/>
        <v>33.938395212770381</v>
      </c>
      <c r="N23" s="86">
        <f t="shared" si="119"/>
        <v>22.007184762286801</v>
      </c>
      <c r="O23" s="86">
        <f t="shared" si="119"/>
        <v>18.489038737854411</v>
      </c>
      <c r="P23" s="86">
        <f t="shared" si="119"/>
        <v>32.865945582014845</v>
      </c>
      <c r="Q23" s="86">
        <f t="shared" si="119"/>
        <v>21.13716094806195</v>
      </c>
      <c r="R23" s="86">
        <f t="shared" si="119"/>
        <v>17.920389224418461</v>
      </c>
      <c r="S23" s="86">
        <f t="shared" si="119"/>
        <v>30.891851606492217</v>
      </c>
      <c r="T23" s="86">
        <f t="shared" si="119"/>
        <v>21.008715843316729</v>
      </c>
      <c r="U23" s="86">
        <f t="shared" si="119"/>
        <v>17.037651277454056</v>
      </c>
      <c r="V23" s="86">
        <f t="shared" si="119"/>
        <v>32.971239535511749</v>
      </c>
      <c r="W23" s="86">
        <f t="shared" si="119"/>
        <v>21.346211086006523</v>
      </c>
      <c r="X23" s="86">
        <f t="shared" si="119"/>
        <v>17.008277187043131</v>
      </c>
      <c r="Y23" s="86">
        <f t="shared" si="119"/>
        <v>35.2586679189168</v>
      </c>
      <c r="Z23" s="86">
        <f t="shared" si="119"/>
        <v>19.966598506946802</v>
      </c>
      <c r="AA23" s="86">
        <f t="shared" si="119"/>
        <v>17.419390257292392</v>
      </c>
      <c r="AB23" s="86">
        <f t="shared" si="119"/>
        <v>29.806000628338047</v>
      </c>
      <c r="AC23" s="86">
        <f t="shared" si="119"/>
        <v>19.273563803959341</v>
      </c>
      <c r="AD23" s="86">
        <f t="shared" si="119"/>
        <v>18.242453314062988</v>
      </c>
      <c r="AE23" s="86">
        <f t="shared" si="119"/>
        <v>22.661463095124383</v>
      </c>
    </row>
    <row r="24" spans="1:31" s="84" customFormat="1" ht="15.95" customHeight="1">
      <c r="A24" s="912" t="s">
        <v>85</v>
      </c>
      <c r="B24" s="83">
        <v>96995</v>
      </c>
      <c r="C24" s="83">
        <v>80394</v>
      </c>
      <c r="D24" s="83">
        <v>16601</v>
      </c>
      <c r="E24" s="83">
        <v>99791</v>
      </c>
      <c r="F24" s="83">
        <v>83851</v>
      </c>
      <c r="G24" s="83">
        <v>15940</v>
      </c>
      <c r="H24" s="83">
        <v>109630</v>
      </c>
      <c r="I24" s="83">
        <v>94604</v>
      </c>
      <c r="J24" s="83">
        <v>15026</v>
      </c>
      <c r="K24" s="83">
        <v>110633</v>
      </c>
      <c r="L24" s="83">
        <v>93083</v>
      </c>
      <c r="M24" s="83">
        <v>17550</v>
      </c>
      <c r="N24" s="83">
        <v>112659</v>
      </c>
      <c r="O24" s="83">
        <v>91682</v>
      </c>
      <c r="P24" s="83">
        <v>20977</v>
      </c>
      <c r="Q24" s="83">
        <v>115967</v>
      </c>
      <c r="R24" s="83">
        <v>93393</v>
      </c>
      <c r="S24" s="83">
        <v>22574</v>
      </c>
      <c r="T24" s="83">
        <v>113710</v>
      </c>
      <c r="U24" s="83">
        <v>87595</v>
      </c>
      <c r="V24" s="83">
        <v>26115</v>
      </c>
      <c r="W24" s="83">
        <v>106342</v>
      </c>
      <c r="X24" s="83">
        <v>82688</v>
      </c>
      <c r="Y24" s="83">
        <v>23654</v>
      </c>
      <c r="Z24" s="83">
        <v>103887</v>
      </c>
      <c r="AA24" s="83">
        <v>84676</v>
      </c>
      <c r="AB24" s="83">
        <v>19211</v>
      </c>
      <c r="AC24" s="83">
        <v>82459</v>
      </c>
      <c r="AD24" s="83">
        <v>70877</v>
      </c>
      <c r="AE24" s="83">
        <v>11582</v>
      </c>
    </row>
    <row r="25" spans="1:31" s="87" customFormat="1" ht="15.95" customHeight="1">
      <c r="A25" s="912"/>
      <c r="B25" s="86">
        <f>B24/B$20*100</f>
        <v>19.599582123451402</v>
      </c>
      <c r="C25" s="86">
        <f t="shared" ref="C25" si="120">C24/C$20*100</f>
        <v>21.220983945813824</v>
      </c>
      <c r="D25" s="86">
        <f t="shared" ref="D25" si="121">D24/D$20*100</f>
        <v>14.306150412354254</v>
      </c>
      <c r="E25" s="86">
        <f t="shared" ref="E25" si="122">E24/E$20*100</f>
        <v>20.080126528279717</v>
      </c>
      <c r="F25" s="86">
        <f t="shared" ref="F25" si="123">F24/F$20*100</f>
        <v>21.880700069672955</v>
      </c>
      <c r="G25" s="86">
        <f t="shared" ref="G25" si="124">G24/G$20*100</f>
        <v>14.01380280451888</v>
      </c>
      <c r="H25" s="86">
        <f t="shared" ref="H25" si="125">H24/H$20*100</f>
        <v>21.451954704930447</v>
      </c>
      <c r="I25" s="86">
        <f t="shared" ref="I25" si="126">I24/I$20*100</f>
        <v>23.47330706551406</v>
      </c>
      <c r="J25" s="86">
        <f t="shared" ref="J25" si="127">J24/J$20*100</f>
        <v>13.910258190537025</v>
      </c>
      <c r="K25" s="86">
        <f t="shared" ref="K25" si="128">K24/K$20*100</f>
        <v>20.883016374876124</v>
      </c>
      <c r="L25" s="86">
        <f t="shared" ref="L25" si="129">L24/L$20*100</f>
        <v>22.724121263018098</v>
      </c>
      <c r="M25" s="86">
        <f t="shared" ref="M25" si="130">M24/M$20*100</f>
        <v>14.606376869491399</v>
      </c>
      <c r="N25" s="86">
        <f t="shared" ref="N25" si="131">N24/N$20*100</f>
        <v>20.17517782823905</v>
      </c>
      <c r="O25" s="86">
        <f t="shared" ref="O25" si="132">O24/O$20*100</f>
        <v>21.738058317803098</v>
      </c>
      <c r="P25" s="86">
        <f t="shared" ref="P25" si="133">P24/P$20*100</f>
        <v>15.351345813269324</v>
      </c>
      <c r="Q25" s="86">
        <f t="shared" ref="Q25" si="134">Q24/Q$20*100</f>
        <v>19.845469324890903</v>
      </c>
      <c r="R25" s="86">
        <f t="shared" ref="R25" si="135">R24/R$20*100</f>
        <v>21.252827475093188</v>
      </c>
      <c r="S25" s="86">
        <f t="shared" ref="S25" si="136">S24/S$20*100</f>
        <v>15.577729932648779</v>
      </c>
      <c r="T25" s="86">
        <f t="shared" ref="T25" si="137">T24/T$20*100</f>
        <v>19.132790415937542</v>
      </c>
      <c r="U25" s="86">
        <f t="shared" ref="U25" si="138">U24/U$20*100</f>
        <v>19.631331241595699</v>
      </c>
      <c r="V25" s="86">
        <f t="shared" ref="V25" si="139">V24/V$20*100</f>
        <v>17.630974885228191</v>
      </c>
      <c r="W25" s="86">
        <f t="shared" ref="W25" si="140">W24/W$20*100</f>
        <v>17.984319402540823</v>
      </c>
      <c r="X25" s="86">
        <f t="shared" ref="X25" si="141">X24/X$20*100</f>
        <v>18.344252002742053</v>
      </c>
      <c r="Y25" s="86">
        <f t="shared" ref="Y25" si="142">Y24/Y$20*100</f>
        <v>16.829957238503845</v>
      </c>
      <c r="Z25" s="86">
        <f t="shared" ref="Z25" si="143">Z24/Z$20*100</f>
        <v>16.77940478151741</v>
      </c>
      <c r="AA25" s="86">
        <f t="shared" ref="AA25" si="144">AA24/AA$20*100</f>
        <v>17.217078001032913</v>
      </c>
      <c r="AB25" s="86">
        <f t="shared" ref="AB25" si="145">AB24/AB$20*100</f>
        <v>15.088752748978951</v>
      </c>
      <c r="AC25" s="86">
        <f t="shared" ref="AC25" si="146">AC24/AC$20*100</f>
        <v>13.127591998535346</v>
      </c>
      <c r="AD25" s="86">
        <f t="shared" ref="AD25" si="147">AD24/AD$20*100</f>
        <v>14.717932425052277</v>
      </c>
      <c r="AE25" s="86">
        <f t="shared" ref="AE25" si="148">AE24/AE$20*100</f>
        <v>7.9022419933681753</v>
      </c>
    </row>
    <row r="26" spans="1:31" s="84" customFormat="1" ht="15.95" customHeight="1">
      <c r="A26" s="911" t="s">
        <v>91</v>
      </c>
      <c r="B26" s="83">
        <v>48884</v>
      </c>
      <c r="C26" s="83">
        <v>38941</v>
      </c>
      <c r="D26" s="83">
        <v>9943</v>
      </c>
      <c r="E26" s="83">
        <v>48747</v>
      </c>
      <c r="F26" s="83">
        <v>39256</v>
      </c>
      <c r="G26" s="83">
        <v>9491</v>
      </c>
      <c r="H26" s="83">
        <v>51427</v>
      </c>
      <c r="I26" s="83">
        <v>42956</v>
      </c>
      <c r="J26" s="83">
        <v>8471</v>
      </c>
      <c r="K26" s="83">
        <v>47743</v>
      </c>
      <c r="L26" s="83">
        <v>38528</v>
      </c>
      <c r="M26" s="83">
        <v>9215</v>
      </c>
      <c r="N26" s="83">
        <v>43482</v>
      </c>
      <c r="O26" s="83">
        <v>33991</v>
      </c>
      <c r="P26" s="83">
        <v>9491</v>
      </c>
      <c r="Q26" s="83">
        <v>46818</v>
      </c>
      <c r="R26" s="83">
        <v>32596</v>
      </c>
      <c r="S26" s="83">
        <v>14222</v>
      </c>
      <c r="T26" s="83">
        <v>45970</v>
      </c>
      <c r="U26" s="83">
        <v>32392</v>
      </c>
      <c r="V26" s="83">
        <v>13578</v>
      </c>
      <c r="W26" s="83">
        <v>42788</v>
      </c>
      <c r="X26" s="83">
        <v>30676</v>
      </c>
      <c r="Y26" s="83">
        <v>12112</v>
      </c>
      <c r="Z26" s="83">
        <v>40078</v>
      </c>
      <c r="AA26" s="83">
        <v>27729</v>
      </c>
      <c r="AB26" s="83">
        <v>12349</v>
      </c>
      <c r="AC26" s="83">
        <v>34235</v>
      </c>
      <c r="AD26" s="83">
        <v>20846</v>
      </c>
      <c r="AE26" s="83">
        <v>13389</v>
      </c>
    </row>
    <row r="27" spans="1:31" s="87" customFormat="1" ht="15.95" customHeight="1">
      <c r="A27" s="911"/>
      <c r="B27" s="86">
        <f>B26/B$20*100</f>
        <v>9.8778903296334697</v>
      </c>
      <c r="C27" s="86">
        <f t="shared" ref="C27" si="149">C26/C$20*100</f>
        <v>10.278955342860611</v>
      </c>
      <c r="D27" s="86">
        <f t="shared" ref="D27" si="150">D26/D$20*100</f>
        <v>8.5685231943881899</v>
      </c>
      <c r="E27" s="86">
        <f t="shared" ref="E27" si="151">E26/E$20*100</f>
        <v>9.8089600051512775</v>
      </c>
      <c r="F27" s="86">
        <f t="shared" ref="F27" si="152">F26/F$20*100</f>
        <v>10.243750962243521</v>
      </c>
      <c r="G27" s="86">
        <f t="shared" ref="G27" si="153">G26/G$20*100</f>
        <v>8.3441030374961542</v>
      </c>
      <c r="H27" s="86">
        <f t="shared" ref="H27" si="154">H26/H$20*100</f>
        <v>10.063027224395313</v>
      </c>
      <c r="I27" s="86">
        <f t="shared" ref="I27" si="155">I26/I$20*100</f>
        <v>10.658316543763709</v>
      </c>
      <c r="J27" s="86">
        <f t="shared" ref="J27" si="156">J26/J$20*100</f>
        <v>7.8419936864128266</v>
      </c>
      <c r="K27" s="86">
        <f t="shared" ref="K27" si="157">K26/K$20*100</f>
        <v>9.0119390307205887</v>
      </c>
      <c r="L27" s="86">
        <f t="shared" ref="L27" si="158">L26/L$20*100</f>
        <v>9.4057448086284428</v>
      </c>
      <c r="M27" s="86">
        <f t="shared" ref="M27" si="159">M26/M$20*100</f>
        <v>7.6693881967158539</v>
      </c>
      <c r="N27" s="86">
        <f t="shared" ref="N27" si="160">N26/N$20*100</f>
        <v>7.7868353378557469</v>
      </c>
      <c r="O27" s="86">
        <f t="shared" ref="O27" si="161">O26/O$20*100</f>
        <v>8.059361055391955</v>
      </c>
      <c r="P27" s="86">
        <f t="shared" ref="P27" si="162">P26/P$20*100</f>
        <v>6.9456844693587811</v>
      </c>
      <c r="Q27" s="86">
        <f t="shared" ref="Q27" si="163">Q26/Q$20*100</f>
        <v>8.0119791221014793</v>
      </c>
      <c r="R27" s="86">
        <f t="shared" ref="R27" si="164">R26/R$20*100</f>
        <v>7.417656188131204</v>
      </c>
      <c r="S27" s="86">
        <f t="shared" ref="S27" si="165">S26/S$20*100</f>
        <v>9.8142320856795848</v>
      </c>
      <c r="T27" s="86">
        <f t="shared" ref="T27" si="166">T26/T$20*100</f>
        <v>7.7348902947906844</v>
      </c>
      <c r="U27" s="86">
        <f t="shared" ref="U27" si="167">U26/U$20*100</f>
        <v>7.2595248767368892</v>
      </c>
      <c r="V27" s="86">
        <f t="shared" ref="V27" si="168">V26/V$20*100</f>
        <v>9.1668917094247906</v>
      </c>
      <c r="W27" s="86">
        <f t="shared" ref="W27" si="169">W26/W$20*100</f>
        <v>7.2362101389471416</v>
      </c>
      <c r="X27" s="86">
        <f t="shared" ref="X27" si="170">X26/X$20*100</f>
        <v>6.8054406254367645</v>
      </c>
      <c r="Y27" s="86">
        <f t="shared" ref="Y27" si="171">Y26/Y$20*100</f>
        <v>8.6177577607490736</v>
      </c>
      <c r="Z27" s="86">
        <f t="shared" ref="Z27" si="172">Z26/Z$20*100</f>
        <v>6.4732351962579999</v>
      </c>
      <c r="AA27" s="86">
        <f t="shared" ref="AA27" si="173">AA26/AA$20*100</f>
        <v>5.6381070892654535</v>
      </c>
      <c r="AB27" s="86">
        <f t="shared" ref="AB27" si="174">AB26/AB$20*100</f>
        <v>9.6991831605403718</v>
      </c>
      <c r="AC27" s="86">
        <f t="shared" ref="AC27" si="175">AC26/AC$20*100</f>
        <v>5.4502614883743146</v>
      </c>
      <c r="AD27" s="86">
        <f t="shared" ref="AD27" si="176">AD26/AD$20*100</f>
        <v>4.3287670095043493</v>
      </c>
      <c r="AE27" s="86">
        <f t="shared" ref="AE27" si="177">AE26/AE$20*100</f>
        <v>9.135133659921129</v>
      </c>
    </row>
    <row r="28" spans="1:31" s="84" customFormat="1" ht="15.95" customHeight="1">
      <c r="A28" s="911" t="s">
        <v>87</v>
      </c>
      <c r="B28" s="83">
        <v>174998</v>
      </c>
      <c r="C28" s="83">
        <v>143818</v>
      </c>
      <c r="D28" s="83">
        <v>31180</v>
      </c>
      <c r="E28" s="83">
        <v>173679</v>
      </c>
      <c r="F28" s="83">
        <v>142961</v>
      </c>
      <c r="G28" s="83">
        <v>30718</v>
      </c>
      <c r="H28" s="83">
        <v>175650</v>
      </c>
      <c r="I28" s="83">
        <v>145888</v>
      </c>
      <c r="J28" s="83">
        <v>29762</v>
      </c>
      <c r="K28" s="83">
        <v>186278</v>
      </c>
      <c r="L28" s="25">
        <v>151983</v>
      </c>
      <c r="M28" s="25">
        <v>34295</v>
      </c>
      <c r="N28" s="83">
        <v>191924</v>
      </c>
      <c r="O28" s="83">
        <v>155163</v>
      </c>
      <c r="P28" s="83">
        <v>36761</v>
      </c>
      <c r="Q28" s="83">
        <v>207036</v>
      </c>
      <c r="R28" s="83">
        <v>167704</v>
      </c>
      <c r="S28" s="83">
        <v>39332</v>
      </c>
      <c r="T28" s="83">
        <v>215272</v>
      </c>
      <c r="U28" s="83">
        <v>178476</v>
      </c>
      <c r="V28" s="83">
        <v>36796</v>
      </c>
      <c r="W28" s="83">
        <v>225787</v>
      </c>
      <c r="X28" s="83">
        <v>190381</v>
      </c>
      <c r="Y28" s="83">
        <v>35406</v>
      </c>
      <c r="Z28" s="83">
        <v>247602</v>
      </c>
      <c r="AA28" s="83">
        <v>211596</v>
      </c>
      <c r="AB28" s="83">
        <v>36006</v>
      </c>
      <c r="AC28" s="84">
        <v>275654</v>
      </c>
      <c r="AD28" s="84">
        <v>223696</v>
      </c>
      <c r="AE28" s="84">
        <v>51958</v>
      </c>
    </row>
    <row r="29" spans="1:31" s="87" customFormat="1" ht="15.95" customHeight="1">
      <c r="A29" s="911"/>
      <c r="B29" s="86">
        <f>B28/B$20*100</f>
        <v>35.361489483372836</v>
      </c>
      <c r="C29" s="86">
        <f t="shared" ref="C29" si="178">C28/C$20*100</f>
        <v>37.962527914011645</v>
      </c>
      <c r="D29" s="86">
        <f t="shared" ref="D29" si="179">D28/D$20*100</f>
        <v>26.869813255659636</v>
      </c>
      <c r="E29" s="86">
        <f t="shared" ref="E29" si="180">E28/E$20*100</f>
        <v>34.948004282000305</v>
      </c>
      <c r="F29" s="86">
        <f t="shared" ref="F29" si="181">F28/F$20*100</f>
        <v>37.305300624447121</v>
      </c>
      <c r="G29" s="86">
        <f t="shared" ref="G29" si="182">G28/G$20*100</f>
        <v>27.006022242735945</v>
      </c>
      <c r="H29" s="86">
        <f t="shared" ref="H29" si="183">H28/H$20*100</f>
        <v>34.370481108465142</v>
      </c>
      <c r="I29" s="86">
        <f t="shared" ref="I29" si="184">I28/I$20*100</f>
        <v>36.197981281697551</v>
      </c>
      <c r="J29" s="86">
        <f t="shared" ref="J29" si="185">J28/J$20*100</f>
        <v>27.55205006433934</v>
      </c>
      <c r="K29" s="86">
        <f t="shared" ref="K29" si="186">K28/K$20*100</f>
        <v>35.161719597942522</v>
      </c>
      <c r="L29" s="86">
        <f t="shared" ref="L29" si="187">L28/L$20*100</f>
        <v>37.103231760012889</v>
      </c>
      <c r="M29" s="86">
        <f t="shared" ref="M29" si="188">M28/M$20*100</f>
        <v>28.542774629014673</v>
      </c>
      <c r="N29" s="86">
        <f t="shared" ref="N29" si="189">N28/N$20*100</f>
        <v>34.370097635403759</v>
      </c>
      <c r="O29" s="86">
        <f t="shared" ref="O29" si="190">O28/O$20*100</f>
        <v>36.789580754840451</v>
      </c>
      <c r="P29" s="86">
        <f t="shared" ref="P29" si="191">P28/P$20*100</f>
        <v>26.90236084481068</v>
      </c>
      <c r="Q29" s="86">
        <f t="shared" ref="Q29" si="192">Q28/Q$20*100</f>
        <v>35.430136048601007</v>
      </c>
      <c r="R29" s="86">
        <f t="shared" ref="R29" si="193">R28/R$20*100</f>
        <v>38.163290384536616</v>
      </c>
      <c r="S29" s="86">
        <f t="shared" ref="S29" si="194">S28/S$20*100</f>
        <v>27.141989621287404</v>
      </c>
      <c r="T29" s="86">
        <f t="shared" ref="T29" si="195">T28/T$20*100</f>
        <v>36.221564140530354</v>
      </c>
      <c r="U29" s="86">
        <f t="shared" ref="U29" si="196">U28/U$20*100</f>
        <v>39.999103541013</v>
      </c>
      <c r="V29" s="86">
        <f t="shared" ref="V29" si="197">V28/V$20*100</f>
        <v>24.84201998379692</v>
      </c>
      <c r="W29" s="86">
        <f t="shared" ref="W29" si="198">W28/W$20*100</f>
        <v>38.184588637993315</v>
      </c>
      <c r="X29" s="86">
        <f t="shared" ref="X29" si="199">X28/X$20*100</f>
        <v>42.235838822247906</v>
      </c>
      <c r="Y29" s="86">
        <f t="shared" ref="Y29" si="200">Y28/Y$20*100</f>
        <v>25.191572925782836</v>
      </c>
      <c r="Z29" s="86">
        <f t="shared" ref="Z29" si="201">Z28/Z$20*100</f>
        <v>39.991665778329086</v>
      </c>
      <c r="AA29" s="86">
        <f t="shared" ref="AA29" si="202">AA28/AA$20*100</f>
        <v>43.023582085910526</v>
      </c>
      <c r="AB29" s="86">
        <f t="shared" ref="AB29" si="203">AB28/AB$20*100</f>
        <v>28.279924599434498</v>
      </c>
      <c r="AC29" s="86">
        <f t="shared" ref="AC29" si="204">AC28/AC$20*100</f>
        <v>43.884515271398669</v>
      </c>
      <c r="AD29" s="86">
        <f t="shared" ref="AD29" si="205">AD28/AD$20*100</f>
        <v>46.451495009022594</v>
      </c>
      <c r="AE29" s="86">
        <f t="shared" ref="AE29" si="206">AE28/AE$20*100</f>
        <v>35.450240847126892</v>
      </c>
    </row>
    <row r="30" spans="1:31" s="84" customFormat="1" ht="15.95" customHeight="1">
      <c r="A30" s="913" t="s">
        <v>88</v>
      </c>
      <c r="B30" s="83">
        <v>67241</v>
      </c>
      <c r="C30" s="83">
        <v>50118</v>
      </c>
      <c r="D30" s="83">
        <v>17123</v>
      </c>
      <c r="E30" s="83">
        <v>66276</v>
      </c>
      <c r="F30" s="83">
        <v>49094</v>
      </c>
      <c r="G30" s="83">
        <v>17182</v>
      </c>
      <c r="H30" s="83">
        <v>64851</v>
      </c>
      <c r="I30" s="83">
        <v>48254</v>
      </c>
      <c r="J30" s="83">
        <v>16597</v>
      </c>
      <c r="K30" s="25">
        <v>69476</v>
      </c>
      <c r="L30" s="25">
        <v>51161</v>
      </c>
      <c r="M30" s="25">
        <v>18315</v>
      </c>
      <c r="N30" s="83">
        <v>87450</v>
      </c>
      <c r="O30" s="83">
        <v>62943</v>
      </c>
      <c r="P30" s="83">
        <v>24507</v>
      </c>
      <c r="Q30" s="83">
        <v>91014</v>
      </c>
      <c r="R30" s="83">
        <v>66996</v>
      </c>
      <c r="S30" s="83">
        <v>24018</v>
      </c>
      <c r="T30" s="83">
        <v>94509</v>
      </c>
      <c r="U30" s="83">
        <v>71715</v>
      </c>
      <c r="V30" s="83">
        <v>22794</v>
      </c>
      <c r="W30" s="83">
        <v>90166</v>
      </c>
      <c r="X30" s="83">
        <v>70346</v>
      </c>
      <c r="Y30" s="83">
        <v>19820</v>
      </c>
      <c r="Z30" s="83">
        <v>103947</v>
      </c>
      <c r="AA30" s="83">
        <v>82142</v>
      </c>
      <c r="AB30" s="83">
        <v>21805</v>
      </c>
      <c r="AC30" s="84">
        <v>114723</v>
      </c>
      <c r="AD30" s="84">
        <v>78300</v>
      </c>
      <c r="AE30" s="84">
        <v>36423</v>
      </c>
    </row>
    <row r="31" spans="1:31" s="87" customFormat="1" ht="15.95" customHeight="1">
      <c r="A31" s="913"/>
      <c r="B31" s="500">
        <f>B30/B$20*100</f>
        <v>13.58725193631626</v>
      </c>
      <c r="C31" s="500">
        <f t="shared" ref="C31" si="207">C30/C$20*100</f>
        <v>13.229261803073577</v>
      </c>
      <c r="D31" s="500">
        <f t="shared" ref="D31" si="208">D30/D$20*100</f>
        <v>14.755991416826811</v>
      </c>
      <c r="E31" s="500">
        <f t="shared" ref="E31" si="209">E30/E$20*100</f>
        <v>13.336177268373564</v>
      </c>
      <c r="F31" s="500">
        <f t="shared" ref="F31" si="210">F30/F$20*100</f>
        <v>12.810951440299151</v>
      </c>
      <c r="G31" s="500">
        <f t="shared" ref="G31" si="211">G30/G$20*100</f>
        <v>15.105718932700338</v>
      </c>
      <c r="H31" s="500">
        <f t="shared" ref="H31" si="212">H30/H$20*100</f>
        <v>12.689781214717181</v>
      </c>
      <c r="I31" s="500">
        <f t="shared" ref="I31" si="213">I30/I$20*100</f>
        <v>11.972865408854968</v>
      </c>
      <c r="J31" s="500">
        <f t="shared" ref="J31" si="214">J30/J$20*100</f>
        <v>15.364605030503329</v>
      </c>
      <c r="K31" s="500">
        <f t="shared" ref="K31" si="215">K30/K$20*100</f>
        <v>13.114246614128639</v>
      </c>
      <c r="L31" s="500">
        <f t="shared" ref="L31" si="216">L30/L$20*100</f>
        <v>12.489807676345508</v>
      </c>
      <c r="M31" s="500">
        <f t="shared" ref="M31" si="217">M30/M$20*100</f>
        <v>15.24306509200769</v>
      </c>
      <c r="N31" s="500">
        <f t="shared" ref="N31" si="218">N30/N$20*100</f>
        <v>15.66070443621464</v>
      </c>
      <c r="O31" s="500">
        <f t="shared" ref="O31" si="219">O30/O$20*100</f>
        <v>14.923961134110082</v>
      </c>
      <c r="P31" s="500">
        <f t="shared" ref="P31" si="220">P30/P$20*100</f>
        <v>17.934663290546375</v>
      </c>
      <c r="Q31" s="500">
        <f t="shared" ref="Q31" si="221">Q30/Q$20*100</f>
        <v>15.575254556344657</v>
      </c>
      <c r="R31" s="500">
        <f t="shared" ref="R31" si="222">R30/R$20*100</f>
        <v>15.245836727820533</v>
      </c>
      <c r="S31" s="500">
        <f t="shared" ref="S31" si="223">S30/S$20*100</f>
        <v>16.574196753892018</v>
      </c>
      <c r="T31" s="500">
        <f t="shared" ref="T31" si="224">T30/T$20*100</f>
        <v>15.902039305424687</v>
      </c>
      <c r="U31" s="500">
        <f t="shared" ref="U31" si="225">U30/U$20*100</f>
        <v>16.072389063200358</v>
      </c>
      <c r="V31" s="500">
        <f t="shared" ref="V31" si="226">V30/V$20*100</f>
        <v>15.388873886038349</v>
      </c>
      <c r="W31" s="500">
        <f t="shared" ref="W31" si="227">W30/W$20*100</f>
        <v>15.248670734512196</v>
      </c>
      <c r="X31" s="500">
        <f t="shared" ref="X31" si="228">X30/X$20*100</f>
        <v>15.606191362530145</v>
      </c>
      <c r="Y31" s="500">
        <f t="shared" ref="Y31" si="229">Y30/Y$20*100</f>
        <v>14.102044156047445</v>
      </c>
      <c r="Z31" s="500">
        <f t="shared" ref="Z31" si="230">Z30/Z$20*100</f>
        <v>16.789095736948706</v>
      </c>
      <c r="AA31" s="500">
        <f t="shared" ref="AA31" si="231">AA30/AA$20*100</f>
        <v>16.701842566498719</v>
      </c>
      <c r="AB31" s="500">
        <f t="shared" ref="AB31" si="232">AB30/AB$20*100</f>
        <v>17.126138862708139</v>
      </c>
      <c r="AC31" s="500">
        <f t="shared" ref="AC31" si="233">AC30/AC$20*100</f>
        <v>18.264067437732333</v>
      </c>
      <c r="AD31" s="500">
        <f t="shared" ref="AD31" si="234">AD30/AD$20*100</f>
        <v>16.259352242357792</v>
      </c>
      <c r="AE31" s="500">
        <f t="shared" ref="AE31" si="235">AE30/AE$20*100</f>
        <v>24.850920404459426</v>
      </c>
    </row>
    <row r="32" spans="1:31">
      <c r="A32" s="907" t="s">
        <v>1205</v>
      </c>
      <c r="B32" s="908"/>
      <c r="C32" s="908"/>
      <c r="D32" s="908"/>
      <c r="E32" s="908"/>
      <c r="F32" s="908"/>
      <c r="G32" s="908"/>
      <c r="H32" s="908"/>
      <c r="I32" s="908"/>
      <c r="J32" s="908"/>
      <c r="K32" s="909"/>
      <c r="L32" s="909"/>
      <c r="M32" s="909"/>
      <c r="N32" s="909"/>
      <c r="O32" s="909"/>
      <c r="P32" s="909"/>
      <c r="Q32" s="909"/>
      <c r="R32" s="909"/>
      <c r="S32" s="909"/>
    </row>
    <row r="33" spans="1:19">
      <c r="A33" s="910" t="s">
        <v>92</v>
      </c>
      <c r="B33" s="910"/>
      <c r="C33" s="910"/>
      <c r="D33" s="910"/>
      <c r="E33" s="910"/>
      <c r="F33" s="910"/>
      <c r="G33" s="910"/>
      <c r="H33" s="910"/>
      <c r="I33" s="910"/>
      <c r="J33" s="910"/>
      <c r="K33" s="910"/>
      <c r="L33" s="910"/>
      <c r="M33" s="910"/>
      <c r="N33" s="910"/>
      <c r="O33" s="910"/>
      <c r="P33" s="910"/>
      <c r="Q33" s="910"/>
      <c r="R33" s="910"/>
      <c r="S33" s="910"/>
    </row>
    <row r="36" spans="1:19">
      <c r="P36" s="22" t="s">
        <v>45</v>
      </c>
    </row>
  </sheetData>
  <mergeCells count="37">
    <mergeCell ref="AC3:AE3"/>
    <mergeCell ref="AC18:AE18"/>
    <mergeCell ref="B18:D18"/>
    <mergeCell ref="E18:G18"/>
    <mergeCell ref="H18:J18"/>
    <mergeCell ref="A17:AE17"/>
    <mergeCell ref="T18:V18"/>
    <mergeCell ref="W18:Y18"/>
    <mergeCell ref="Z18:AB18"/>
    <mergeCell ref="T3:V3"/>
    <mergeCell ref="W3:Y3"/>
    <mergeCell ref="Z3:AB3"/>
    <mergeCell ref="A7:A8"/>
    <mergeCell ref="K3:M3"/>
    <mergeCell ref="N3:P3"/>
    <mergeCell ref="Q3:S3"/>
    <mergeCell ref="A9:A10"/>
    <mergeCell ref="A11:A12"/>
    <mergeCell ref="A13:A14"/>
    <mergeCell ref="E3:G3"/>
    <mergeCell ref="H3:J3"/>
    <mergeCell ref="A2:AE2"/>
    <mergeCell ref="A1:AE1"/>
    <mergeCell ref="A32:S32"/>
    <mergeCell ref="A33:S33"/>
    <mergeCell ref="A20:A21"/>
    <mergeCell ref="A22:A23"/>
    <mergeCell ref="A24:A25"/>
    <mergeCell ref="A26:A27"/>
    <mergeCell ref="A28:A29"/>
    <mergeCell ref="A30:A31"/>
    <mergeCell ref="A15:A16"/>
    <mergeCell ref="K18:M18"/>
    <mergeCell ref="Q18:S18"/>
    <mergeCell ref="N18:P18"/>
    <mergeCell ref="B3:D3"/>
    <mergeCell ref="A5:A6"/>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60"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U18"/>
  <sheetViews>
    <sheetView showGridLines="0" zoomScale="70" zoomScaleNormal="70" workbookViewId="0">
      <selection activeCell="E22" sqref="E22"/>
    </sheetView>
  </sheetViews>
  <sheetFormatPr defaultColWidth="9" defaultRowHeight="15.75"/>
  <cols>
    <col min="1" max="1" width="15.375" style="31" customWidth="1"/>
    <col min="2" max="10" width="10.625" style="31" customWidth="1"/>
    <col min="11" max="16384" width="9" style="31"/>
  </cols>
  <sheetData>
    <row r="1" spans="1:21" s="90" customFormat="1" ht="37.5" customHeight="1">
      <c r="A1" s="888" t="s">
        <v>532</v>
      </c>
      <c r="B1" s="888"/>
      <c r="C1" s="888"/>
      <c r="D1" s="888"/>
      <c r="E1" s="888"/>
      <c r="F1" s="888"/>
      <c r="G1" s="888"/>
      <c r="H1" s="888"/>
      <c r="I1" s="888"/>
      <c r="J1" s="888"/>
      <c r="K1" s="20"/>
      <c r="L1" s="20"/>
      <c r="M1" s="20"/>
      <c r="N1" s="20"/>
      <c r="O1" s="20"/>
      <c r="P1" s="20"/>
      <c r="Q1" s="20"/>
      <c r="R1" s="20"/>
      <c r="S1" s="20"/>
      <c r="T1" s="20"/>
      <c r="U1" s="20"/>
    </row>
    <row r="2" spans="1:21" ht="38.450000000000003" customHeight="1">
      <c r="A2" s="889"/>
      <c r="B2" s="917" t="s">
        <v>533</v>
      </c>
      <c r="C2" s="917"/>
      <c r="D2" s="917"/>
      <c r="E2" s="889" t="s">
        <v>534</v>
      </c>
      <c r="F2" s="889"/>
      <c r="G2" s="889"/>
      <c r="H2" s="889" t="s">
        <v>537</v>
      </c>
      <c r="I2" s="889"/>
      <c r="J2" s="889"/>
    </row>
    <row r="3" spans="1:21" ht="21.6" customHeight="1">
      <c r="A3" s="890"/>
      <c r="B3" s="501" t="s">
        <v>535</v>
      </c>
      <c r="C3" s="892" t="s">
        <v>538</v>
      </c>
      <c r="D3" s="892"/>
      <c r="E3" s="501" t="s">
        <v>546</v>
      </c>
      <c r="F3" s="892" t="s">
        <v>538</v>
      </c>
      <c r="G3" s="892"/>
      <c r="H3" s="501" t="s">
        <v>547</v>
      </c>
      <c r="I3" s="892" t="s">
        <v>538</v>
      </c>
      <c r="J3" s="892"/>
    </row>
    <row r="4" spans="1:21" s="502" customFormat="1" ht="24.6" customHeight="1">
      <c r="A4" s="890"/>
      <c r="B4" s="91" t="s">
        <v>540</v>
      </c>
      <c r="C4" s="24" t="s">
        <v>541</v>
      </c>
      <c r="D4" s="24" t="s">
        <v>539</v>
      </c>
      <c r="E4" s="91" t="s">
        <v>542</v>
      </c>
      <c r="F4" s="24" t="s">
        <v>541</v>
      </c>
      <c r="G4" s="24" t="s">
        <v>93</v>
      </c>
      <c r="H4" s="91" t="s">
        <v>540</v>
      </c>
      <c r="I4" s="24" t="s">
        <v>541</v>
      </c>
      <c r="J4" s="24" t="s">
        <v>94</v>
      </c>
    </row>
    <row r="5" spans="1:21" ht="29.25" customHeight="1">
      <c r="A5" s="441" t="s">
        <v>1267</v>
      </c>
      <c r="B5" s="25">
        <f t="shared" ref="B5:B13" si="0">SUM(E5,H5)</f>
        <v>494883</v>
      </c>
      <c r="C5" s="25">
        <v>203760</v>
      </c>
      <c r="D5" s="26">
        <f t="shared" ref="D5:D13" si="1">C5/B5*100</f>
        <v>41.173368250677434</v>
      </c>
      <c r="E5" s="25">
        <v>378842</v>
      </c>
      <c r="F5" s="25">
        <v>145965</v>
      </c>
      <c r="G5" s="26">
        <f t="shared" ref="G5:G12" si="2">F5/E5*100</f>
        <v>38.529254940054166</v>
      </c>
      <c r="H5" s="25">
        <v>116041</v>
      </c>
      <c r="I5" s="25">
        <v>57795</v>
      </c>
      <c r="J5" s="26">
        <f t="shared" ref="J5:J13" si="3">I5/H5*100</f>
        <v>49.805672133125363</v>
      </c>
      <c r="M5" s="26"/>
    </row>
    <row r="6" spans="1:21" ht="29.25" customHeight="1">
      <c r="A6" s="441" t="s">
        <v>1268</v>
      </c>
      <c r="B6" s="25">
        <f t="shared" si="0"/>
        <v>496964</v>
      </c>
      <c r="C6" s="25">
        <v>208262</v>
      </c>
      <c r="D6" s="26">
        <f t="shared" si="1"/>
        <v>41.906858444474857</v>
      </c>
      <c r="E6" s="25">
        <v>383219</v>
      </c>
      <c r="F6" s="25">
        <v>151908</v>
      </c>
      <c r="G6" s="26">
        <f t="shared" si="2"/>
        <v>39.639996973010213</v>
      </c>
      <c r="H6" s="25">
        <v>113745</v>
      </c>
      <c r="I6" s="25">
        <v>56354</v>
      </c>
      <c r="J6" s="26">
        <f t="shared" si="3"/>
        <v>49.54415578706756</v>
      </c>
      <c r="M6" s="26"/>
    </row>
    <row r="7" spans="1:21" ht="29.25" customHeight="1">
      <c r="A7" s="441" t="s">
        <v>1269</v>
      </c>
      <c r="B7" s="25">
        <f t="shared" si="0"/>
        <v>511049</v>
      </c>
      <c r="C7" s="25">
        <v>219121</v>
      </c>
      <c r="D7" s="26">
        <f t="shared" si="1"/>
        <v>42.876710452422373</v>
      </c>
      <c r="E7" s="25">
        <v>403028</v>
      </c>
      <c r="F7" s="25">
        <v>165930</v>
      </c>
      <c r="G7" s="26">
        <f t="shared" si="2"/>
        <v>41.170836765683774</v>
      </c>
      <c r="H7" s="25">
        <v>108021</v>
      </c>
      <c r="I7" s="25">
        <v>53191</v>
      </c>
      <c r="J7" s="26">
        <f t="shared" si="3"/>
        <v>49.241351218744505</v>
      </c>
      <c r="M7" s="26"/>
    </row>
    <row r="8" spans="1:21" ht="29.25" customHeight="1">
      <c r="A8" s="441" t="s">
        <v>1270</v>
      </c>
      <c r="B8" s="25">
        <f t="shared" si="0"/>
        <v>529775</v>
      </c>
      <c r="C8" s="25">
        <v>226278</v>
      </c>
      <c r="D8" s="26">
        <f t="shared" si="1"/>
        <v>42.712094757208249</v>
      </c>
      <c r="E8" s="25">
        <v>409622</v>
      </c>
      <c r="F8" s="25">
        <v>167950</v>
      </c>
      <c r="G8" s="26">
        <f t="shared" si="2"/>
        <v>41.001215755013156</v>
      </c>
      <c r="H8" s="25">
        <v>120153</v>
      </c>
      <c r="I8" s="25">
        <v>58328</v>
      </c>
      <c r="J8" s="26">
        <f t="shared" si="3"/>
        <v>48.544772082261787</v>
      </c>
      <c r="M8" s="26"/>
    </row>
    <row r="9" spans="1:21" ht="29.25" customHeight="1">
      <c r="A9" s="441" t="s">
        <v>1271</v>
      </c>
      <c r="B9" s="25">
        <f t="shared" si="0"/>
        <v>558404</v>
      </c>
      <c r="C9" s="25">
        <v>235549</v>
      </c>
      <c r="D9" s="26">
        <f t="shared" si="1"/>
        <v>42.182541672337592</v>
      </c>
      <c r="E9" s="25">
        <v>421750</v>
      </c>
      <c r="F9" s="25">
        <v>169655</v>
      </c>
      <c r="G9" s="26">
        <f t="shared" si="2"/>
        <v>40.226437462951985</v>
      </c>
      <c r="H9" s="25">
        <v>136654</v>
      </c>
      <c r="I9" s="25">
        <v>65894</v>
      </c>
      <c r="J9" s="26">
        <f t="shared" si="3"/>
        <v>48.219591084051693</v>
      </c>
      <c r="M9" s="26"/>
    </row>
    <row r="10" spans="1:21" ht="29.25" customHeight="1">
      <c r="A10" s="441" t="s">
        <v>1272</v>
      </c>
      <c r="B10" s="25">
        <f t="shared" si="0"/>
        <v>584350</v>
      </c>
      <c r="C10" s="25">
        <v>239483</v>
      </c>
      <c r="D10" s="26">
        <f t="shared" si="1"/>
        <v>40.982801403268589</v>
      </c>
      <c r="E10" s="25">
        <v>439422</v>
      </c>
      <c r="F10" s="25">
        <v>172129</v>
      </c>
      <c r="G10" s="26">
        <f t="shared" si="2"/>
        <v>39.171684622071723</v>
      </c>
      <c r="H10" s="25">
        <v>144928</v>
      </c>
      <c r="I10" s="25">
        <v>67354</v>
      </c>
      <c r="J10" s="26">
        <f t="shared" si="3"/>
        <v>46.474111282843893</v>
      </c>
      <c r="M10" s="26"/>
    </row>
    <row r="11" spans="1:21" ht="29.25" customHeight="1">
      <c r="A11" s="441" t="s">
        <v>1273</v>
      </c>
      <c r="B11" s="25">
        <f t="shared" si="0"/>
        <v>594320</v>
      </c>
      <c r="C11" s="25">
        <v>238568</v>
      </c>
      <c r="D11" s="26">
        <f t="shared" si="1"/>
        <v>40.141337999730787</v>
      </c>
      <c r="E11" s="25">
        <v>446188</v>
      </c>
      <c r="F11" s="25">
        <v>163606</v>
      </c>
      <c r="G11" s="26">
        <f t="shared" si="2"/>
        <v>36.667503384223693</v>
      </c>
      <c r="H11" s="25">
        <v>148132</v>
      </c>
      <c r="I11" s="25">
        <v>74963</v>
      </c>
      <c r="J11" s="26">
        <f t="shared" si="3"/>
        <v>50.605541003969435</v>
      </c>
      <c r="M11" s="26"/>
    </row>
    <row r="12" spans="1:21" ht="29.25" customHeight="1">
      <c r="A12" s="441" t="s">
        <v>1274</v>
      </c>
      <c r="B12" s="25">
        <f t="shared" si="0"/>
        <v>591304</v>
      </c>
      <c r="C12" s="25">
        <v>232564</v>
      </c>
      <c r="D12" s="26">
        <f t="shared" si="1"/>
        <v>39.330699606293884</v>
      </c>
      <c r="E12" s="25">
        <v>450732</v>
      </c>
      <c r="F12" s="25">
        <v>159336</v>
      </c>
      <c r="G12" s="26">
        <f t="shared" si="2"/>
        <v>35.350496525651607</v>
      </c>
      <c r="H12" s="25">
        <v>140572</v>
      </c>
      <c r="I12" s="25">
        <v>73228</v>
      </c>
      <c r="J12" s="26">
        <f t="shared" si="3"/>
        <v>52.092877671228976</v>
      </c>
      <c r="M12" s="26"/>
    </row>
    <row r="13" spans="1:21" ht="29.25" customHeight="1">
      <c r="A13" s="441" t="s">
        <v>1275</v>
      </c>
      <c r="B13" s="25">
        <f t="shared" si="0"/>
        <v>619134</v>
      </c>
      <c r="C13" s="25">
        <v>227505</v>
      </c>
      <c r="D13" s="26">
        <f t="shared" si="1"/>
        <v>36.745680256616495</v>
      </c>
      <c r="E13" s="25">
        <v>491793</v>
      </c>
      <c r="F13" s="25">
        <v>170328</v>
      </c>
      <c r="G13" s="26">
        <f>F13/E13*100</f>
        <v>34.634083852352518</v>
      </c>
      <c r="H13" s="25">
        <v>127341</v>
      </c>
      <c r="I13" s="25">
        <v>57179</v>
      </c>
      <c r="J13" s="26">
        <f t="shared" si="3"/>
        <v>44.90227028215579</v>
      </c>
      <c r="M13" s="26"/>
    </row>
    <row r="14" spans="1:21" ht="29.25" customHeight="1">
      <c r="A14" s="445" t="s">
        <v>1276</v>
      </c>
      <c r="B14" s="27">
        <f t="shared" ref="B14" si="4">SUM(E14,H14)</f>
        <v>628135</v>
      </c>
      <c r="C14" s="27">
        <v>203523</v>
      </c>
      <c r="D14" s="28">
        <f t="shared" ref="D14" si="5">C14/B14*100</f>
        <v>32.401155802494685</v>
      </c>
      <c r="E14" s="27">
        <v>481569</v>
      </c>
      <c r="F14" s="27">
        <v>158727</v>
      </c>
      <c r="G14" s="28">
        <f>F14/E14*100</f>
        <v>32.960385739115267</v>
      </c>
      <c r="H14" s="27">
        <v>146566</v>
      </c>
      <c r="I14" s="27">
        <v>44796</v>
      </c>
      <c r="J14" s="28">
        <f t="shared" ref="J14" si="6">I14/H14*100</f>
        <v>30.563705088492554</v>
      </c>
      <c r="M14" s="26"/>
    </row>
    <row r="15" spans="1:21" s="29" customFormat="1" ht="14.25">
      <c r="A15" s="490" t="s">
        <v>543</v>
      </c>
    </row>
    <row r="16" spans="1:21" s="29" customFormat="1" ht="14.25">
      <c r="A16" s="29" t="s">
        <v>95</v>
      </c>
    </row>
    <row r="17" spans="1:5" s="29" customFormat="1" ht="14.25">
      <c r="A17" s="29" t="s">
        <v>548</v>
      </c>
    </row>
    <row r="18" spans="1:5">
      <c r="A18" s="29"/>
      <c r="B18" s="29"/>
      <c r="C18" s="29"/>
      <c r="D18" s="29"/>
      <c r="E18" s="29"/>
    </row>
  </sheetData>
  <mergeCells count="8">
    <mergeCell ref="A1:J1"/>
    <mergeCell ref="A2:A4"/>
    <mergeCell ref="B2:D2"/>
    <mergeCell ref="E2:G2"/>
    <mergeCell ref="H2:J2"/>
    <mergeCell ref="C3:D3"/>
    <mergeCell ref="F3:G3"/>
    <mergeCell ref="I3:J3"/>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71"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J40"/>
  <sheetViews>
    <sheetView showGridLines="0" zoomScale="80" zoomScaleNormal="80" workbookViewId="0">
      <selection activeCell="D16" sqref="D16"/>
    </sheetView>
  </sheetViews>
  <sheetFormatPr defaultColWidth="9" defaultRowHeight="15.75"/>
  <cols>
    <col min="1" max="1" width="26.375" style="23" customWidth="1"/>
    <col min="2" max="36" width="10.375" style="23" customWidth="1"/>
    <col min="37" max="16384" width="9" style="23"/>
  </cols>
  <sheetData>
    <row r="1" spans="1:36" s="21" customFormat="1" ht="30.6" customHeight="1">
      <c r="A1" s="888" t="s">
        <v>1064</v>
      </c>
      <c r="B1" s="888"/>
      <c r="C1" s="888"/>
      <c r="D1" s="888"/>
      <c r="E1" s="888"/>
      <c r="F1" s="888"/>
      <c r="G1" s="888"/>
      <c r="H1" s="888"/>
      <c r="I1" s="888"/>
      <c r="J1" s="888"/>
      <c r="K1" s="888"/>
      <c r="L1" s="888"/>
      <c r="M1" s="888"/>
      <c r="N1" s="888"/>
      <c r="O1" s="888"/>
      <c r="P1" s="888"/>
      <c r="Q1" s="888"/>
      <c r="R1" s="888"/>
      <c r="S1" s="888"/>
      <c r="T1" s="888"/>
      <c r="U1" s="888"/>
      <c r="V1" s="888"/>
      <c r="W1" s="888"/>
      <c r="X1" s="888"/>
      <c r="Y1" s="888"/>
      <c r="Z1" s="888"/>
      <c r="AA1" s="888"/>
      <c r="AB1" s="888"/>
      <c r="AC1" s="888"/>
      <c r="AD1" s="888"/>
      <c r="AE1" s="888"/>
      <c r="AF1" s="888"/>
      <c r="AG1" s="888"/>
      <c r="AH1" s="888"/>
      <c r="AI1" s="888"/>
      <c r="AJ1" s="888"/>
    </row>
    <row r="2" spans="1:36" ht="21" customHeight="1">
      <c r="A2" s="889"/>
      <c r="B2" s="919" t="s">
        <v>234</v>
      </c>
      <c r="C2" s="919"/>
      <c r="D2" s="919"/>
      <c r="E2" s="919"/>
      <c r="F2" s="919"/>
      <c r="G2" s="919"/>
      <c r="H2" s="919"/>
      <c r="I2" s="919" t="s">
        <v>235</v>
      </c>
      <c r="J2" s="919"/>
      <c r="K2" s="919"/>
      <c r="L2" s="919"/>
      <c r="M2" s="919"/>
      <c r="N2" s="919"/>
      <c r="O2" s="919"/>
      <c r="P2" s="919" t="s">
        <v>236</v>
      </c>
      <c r="Q2" s="919"/>
      <c r="R2" s="919"/>
      <c r="S2" s="919"/>
      <c r="T2" s="919"/>
      <c r="U2" s="919"/>
      <c r="V2" s="919"/>
      <c r="W2" s="919" t="s">
        <v>237</v>
      </c>
      <c r="X2" s="919"/>
      <c r="Y2" s="919"/>
      <c r="Z2" s="919"/>
      <c r="AA2" s="919"/>
      <c r="AB2" s="919"/>
      <c r="AC2" s="919"/>
      <c r="AD2" s="919" t="s">
        <v>1065</v>
      </c>
      <c r="AE2" s="919"/>
      <c r="AF2" s="919"/>
      <c r="AG2" s="919"/>
      <c r="AH2" s="919"/>
      <c r="AI2" s="919"/>
      <c r="AJ2" s="919"/>
    </row>
    <row r="3" spans="1:36" s="49" customFormat="1" ht="21" customHeight="1">
      <c r="A3" s="890"/>
      <c r="B3" s="918" t="s">
        <v>882</v>
      </c>
      <c r="C3" s="918"/>
      <c r="D3" s="918"/>
      <c r="E3" s="891" t="s">
        <v>883</v>
      </c>
      <c r="F3" s="891"/>
      <c r="G3" s="891"/>
      <c r="H3" s="503" t="s">
        <v>884</v>
      </c>
      <c r="I3" s="918" t="s">
        <v>885</v>
      </c>
      <c r="J3" s="918"/>
      <c r="K3" s="918"/>
      <c r="L3" s="891" t="s">
        <v>886</v>
      </c>
      <c r="M3" s="891"/>
      <c r="N3" s="891"/>
      <c r="O3" s="503" t="s">
        <v>773</v>
      </c>
      <c r="P3" s="918" t="s">
        <v>887</v>
      </c>
      <c r="Q3" s="918"/>
      <c r="R3" s="918"/>
      <c r="S3" s="891" t="s">
        <v>883</v>
      </c>
      <c r="T3" s="891"/>
      <c r="U3" s="891"/>
      <c r="V3" s="503" t="s">
        <v>884</v>
      </c>
      <c r="W3" s="918" t="s">
        <v>887</v>
      </c>
      <c r="X3" s="918"/>
      <c r="Y3" s="918"/>
      <c r="Z3" s="891" t="s">
        <v>883</v>
      </c>
      <c r="AA3" s="891"/>
      <c r="AB3" s="891"/>
      <c r="AC3" s="503" t="s">
        <v>884</v>
      </c>
      <c r="AD3" s="918" t="s">
        <v>887</v>
      </c>
      <c r="AE3" s="918"/>
      <c r="AF3" s="918"/>
      <c r="AG3" s="891" t="s">
        <v>772</v>
      </c>
      <c r="AH3" s="891"/>
      <c r="AI3" s="891"/>
      <c r="AJ3" s="503" t="s">
        <v>884</v>
      </c>
    </row>
    <row r="4" spans="1:36" s="506" customFormat="1" ht="16.5">
      <c r="A4" s="890"/>
      <c r="B4" s="504" t="s">
        <v>562</v>
      </c>
      <c r="C4" s="505" t="s">
        <v>888</v>
      </c>
      <c r="D4" s="505" t="s">
        <v>492</v>
      </c>
      <c r="E4" s="504" t="s">
        <v>889</v>
      </c>
      <c r="F4" s="505" t="s">
        <v>890</v>
      </c>
      <c r="G4" s="505" t="s">
        <v>492</v>
      </c>
      <c r="H4" s="736" t="s">
        <v>774</v>
      </c>
      <c r="I4" s="504" t="s">
        <v>562</v>
      </c>
      <c r="J4" s="505" t="s">
        <v>890</v>
      </c>
      <c r="K4" s="505" t="s">
        <v>891</v>
      </c>
      <c r="L4" s="504" t="s">
        <v>892</v>
      </c>
      <c r="M4" s="505" t="s">
        <v>491</v>
      </c>
      <c r="N4" s="505" t="s">
        <v>891</v>
      </c>
      <c r="O4" s="505" t="s">
        <v>893</v>
      </c>
      <c r="P4" s="504" t="s">
        <v>894</v>
      </c>
      <c r="Q4" s="505" t="s">
        <v>890</v>
      </c>
      <c r="R4" s="505" t="s">
        <v>895</v>
      </c>
      <c r="S4" s="504" t="s">
        <v>889</v>
      </c>
      <c r="T4" s="505" t="s">
        <v>890</v>
      </c>
      <c r="U4" s="505" t="s">
        <v>896</v>
      </c>
      <c r="V4" s="505" t="s">
        <v>897</v>
      </c>
      <c r="W4" s="504" t="s">
        <v>894</v>
      </c>
      <c r="X4" s="505" t="s">
        <v>890</v>
      </c>
      <c r="Y4" s="505" t="s">
        <v>891</v>
      </c>
      <c r="Z4" s="504" t="s">
        <v>898</v>
      </c>
      <c r="AA4" s="505" t="s">
        <v>491</v>
      </c>
      <c r="AB4" s="505" t="s">
        <v>895</v>
      </c>
      <c r="AC4" s="505" t="s">
        <v>899</v>
      </c>
      <c r="AD4" s="504" t="s">
        <v>894</v>
      </c>
      <c r="AE4" s="505" t="s">
        <v>890</v>
      </c>
      <c r="AF4" s="505" t="s">
        <v>895</v>
      </c>
      <c r="AG4" s="504" t="s">
        <v>769</v>
      </c>
      <c r="AH4" s="505" t="s">
        <v>888</v>
      </c>
      <c r="AI4" s="505" t="s">
        <v>895</v>
      </c>
      <c r="AJ4" s="505" t="s">
        <v>897</v>
      </c>
    </row>
    <row r="5" spans="1:36" ht="19.5" customHeight="1">
      <c r="A5" s="49" t="s">
        <v>98</v>
      </c>
      <c r="B5" s="92">
        <v>439438</v>
      </c>
      <c r="C5" s="92">
        <v>341130</v>
      </c>
      <c r="D5" s="92">
        <v>98197</v>
      </c>
      <c r="E5" s="92">
        <v>172142</v>
      </c>
      <c r="F5" s="92">
        <v>145363</v>
      </c>
      <c r="G5" s="92">
        <v>26779</v>
      </c>
      <c r="H5" s="93">
        <f t="shared" ref="H5:H32" si="0">E5/B5*100</f>
        <v>39.173216699511649</v>
      </c>
      <c r="I5" s="92">
        <v>446200</v>
      </c>
      <c r="J5" s="92">
        <v>343701</v>
      </c>
      <c r="K5" s="92">
        <v>102410</v>
      </c>
      <c r="L5" s="92">
        <v>163617</v>
      </c>
      <c r="M5" s="92">
        <v>138350</v>
      </c>
      <c r="N5" s="92">
        <v>25267</v>
      </c>
      <c r="O5" s="93">
        <f t="shared" ref="O5:O32" si="1">L5/I5*100</f>
        <v>36.668982519049756</v>
      </c>
      <c r="P5" s="92">
        <v>450757</v>
      </c>
      <c r="Q5" s="92">
        <v>346408</v>
      </c>
      <c r="R5" s="92">
        <v>104260</v>
      </c>
      <c r="S5" s="92">
        <v>159354</v>
      </c>
      <c r="T5" s="92">
        <v>134721</v>
      </c>
      <c r="U5" s="92">
        <v>24633</v>
      </c>
      <c r="V5" s="93">
        <f t="shared" ref="V5:V32" si="2">S5/P5*100</f>
        <v>35.35252918978518</v>
      </c>
      <c r="W5" s="92">
        <v>491814</v>
      </c>
      <c r="X5" s="92">
        <v>374650</v>
      </c>
      <c r="Y5" s="92">
        <v>117078</v>
      </c>
      <c r="Z5" s="92">
        <v>170347</v>
      </c>
      <c r="AA5" s="92">
        <v>143175</v>
      </c>
      <c r="AB5" s="92">
        <v>27172</v>
      </c>
      <c r="AC5" s="93">
        <f t="shared" ref="AC5:AC32" si="3">Z5/W5*100</f>
        <v>34.636468258325301</v>
      </c>
      <c r="AD5" s="61">
        <v>481569</v>
      </c>
      <c r="AE5" s="61">
        <v>364203</v>
      </c>
      <c r="AF5" s="61">
        <v>117285</v>
      </c>
      <c r="AG5" s="61">
        <v>158727</v>
      </c>
      <c r="AH5" s="61">
        <v>133078</v>
      </c>
      <c r="AI5" s="61">
        <v>25649</v>
      </c>
      <c r="AJ5" s="93">
        <f t="shared" ref="AJ5:AJ32" si="4">AG5/AD5*100</f>
        <v>32.960385739115267</v>
      </c>
    </row>
    <row r="6" spans="1:36" ht="19.5" customHeight="1">
      <c r="A6" s="49" t="s">
        <v>51</v>
      </c>
      <c r="B6" s="94">
        <v>2645</v>
      </c>
      <c r="C6" s="94">
        <v>2365</v>
      </c>
      <c r="D6" s="94">
        <v>280</v>
      </c>
      <c r="E6" s="94">
        <v>1906</v>
      </c>
      <c r="F6" s="94">
        <v>1723</v>
      </c>
      <c r="G6" s="94">
        <v>183</v>
      </c>
      <c r="H6" s="95">
        <f t="shared" si="0"/>
        <v>72.060491493383736</v>
      </c>
      <c r="I6" s="94">
        <v>2565</v>
      </c>
      <c r="J6" s="94">
        <v>2290</v>
      </c>
      <c r="K6" s="94">
        <v>275</v>
      </c>
      <c r="L6" s="94">
        <v>1789</v>
      </c>
      <c r="M6" s="94">
        <v>1621</v>
      </c>
      <c r="N6" s="94">
        <v>168</v>
      </c>
      <c r="O6" s="95">
        <f t="shared" si="1"/>
        <v>69.746588693957108</v>
      </c>
      <c r="P6" s="94">
        <v>2523</v>
      </c>
      <c r="Q6" s="94">
        <v>2191</v>
      </c>
      <c r="R6" s="94">
        <v>332</v>
      </c>
      <c r="S6" s="94">
        <v>1702</v>
      </c>
      <c r="T6" s="94">
        <v>1510</v>
      </c>
      <c r="U6" s="94">
        <v>192</v>
      </c>
      <c r="V6" s="95">
        <f t="shared" si="2"/>
        <v>67.45937376139517</v>
      </c>
      <c r="W6" s="94">
        <v>2723</v>
      </c>
      <c r="X6" s="94">
        <v>2374</v>
      </c>
      <c r="Y6" s="94">
        <v>349</v>
      </c>
      <c r="Z6" s="94">
        <v>1803</v>
      </c>
      <c r="AA6" s="94">
        <v>1607</v>
      </c>
      <c r="AB6" s="94">
        <v>196</v>
      </c>
      <c r="AC6" s="95">
        <f t="shared" si="3"/>
        <v>66.213734851266977</v>
      </c>
      <c r="AD6" s="25">
        <v>2263</v>
      </c>
      <c r="AE6" s="25">
        <v>1998</v>
      </c>
      <c r="AF6" s="25">
        <v>265</v>
      </c>
      <c r="AG6" s="25">
        <v>1438</v>
      </c>
      <c r="AH6" s="25">
        <v>1294</v>
      </c>
      <c r="AI6" s="25">
        <v>144</v>
      </c>
      <c r="AJ6" s="95">
        <f t="shared" si="4"/>
        <v>63.543968183826784</v>
      </c>
    </row>
    <row r="7" spans="1:36" ht="19.5" customHeight="1">
      <c r="A7" s="49" t="s">
        <v>52</v>
      </c>
      <c r="B7" s="94">
        <v>1723</v>
      </c>
      <c r="C7" s="94">
        <v>1571</v>
      </c>
      <c r="D7" s="94">
        <v>152</v>
      </c>
      <c r="E7" s="94">
        <v>1124</v>
      </c>
      <c r="F7" s="94">
        <v>1072</v>
      </c>
      <c r="G7" s="94">
        <v>52</v>
      </c>
      <c r="H7" s="95">
        <f t="shared" si="0"/>
        <v>65.235055136390017</v>
      </c>
      <c r="I7" s="94">
        <v>1382</v>
      </c>
      <c r="J7" s="94">
        <v>1245</v>
      </c>
      <c r="K7" s="94">
        <v>137</v>
      </c>
      <c r="L7" s="94">
        <v>776</v>
      </c>
      <c r="M7" s="94">
        <v>734</v>
      </c>
      <c r="N7" s="94">
        <v>42</v>
      </c>
      <c r="O7" s="95">
        <f t="shared" si="1"/>
        <v>56.150506512301014</v>
      </c>
      <c r="P7" s="94">
        <v>1367</v>
      </c>
      <c r="Q7" s="94">
        <v>1242</v>
      </c>
      <c r="R7" s="94">
        <v>125</v>
      </c>
      <c r="S7" s="94">
        <v>876</v>
      </c>
      <c r="T7" s="94">
        <v>826</v>
      </c>
      <c r="U7" s="94">
        <v>50</v>
      </c>
      <c r="V7" s="95">
        <f t="shared" si="2"/>
        <v>64.081931236283822</v>
      </c>
      <c r="W7" s="94">
        <v>1594</v>
      </c>
      <c r="X7" s="94">
        <v>1440</v>
      </c>
      <c r="Y7" s="94">
        <v>154</v>
      </c>
      <c r="Z7" s="94">
        <v>995</v>
      </c>
      <c r="AA7" s="94">
        <v>941</v>
      </c>
      <c r="AB7" s="94">
        <v>54</v>
      </c>
      <c r="AC7" s="95">
        <f t="shared" si="3"/>
        <v>62.421580928481802</v>
      </c>
      <c r="AD7" s="25">
        <v>1225</v>
      </c>
      <c r="AE7" s="25">
        <v>1088</v>
      </c>
      <c r="AF7" s="25">
        <v>137</v>
      </c>
      <c r="AG7" s="25">
        <v>776</v>
      </c>
      <c r="AH7" s="25">
        <v>717</v>
      </c>
      <c r="AI7" s="25">
        <v>59</v>
      </c>
      <c r="AJ7" s="95">
        <f t="shared" si="4"/>
        <v>63.34693877551021</v>
      </c>
    </row>
    <row r="8" spans="1:36" ht="19.5" customHeight="1">
      <c r="A8" s="49" t="s">
        <v>43</v>
      </c>
      <c r="B8" s="94">
        <v>94422</v>
      </c>
      <c r="C8" s="94">
        <v>84498</v>
      </c>
      <c r="D8" s="94">
        <v>9924</v>
      </c>
      <c r="E8" s="94">
        <v>61441</v>
      </c>
      <c r="F8" s="94">
        <v>56292</v>
      </c>
      <c r="G8" s="94">
        <v>5149</v>
      </c>
      <c r="H8" s="95">
        <f t="shared" si="0"/>
        <v>65.070640316875313</v>
      </c>
      <c r="I8" s="94">
        <v>89071</v>
      </c>
      <c r="J8" s="94">
        <v>79439</v>
      </c>
      <c r="K8" s="94">
        <v>9631</v>
      </c>
      <c r="L8" s="94">
        <v>56952</v>
      </c>
      <c r="M8" s="94">
        <v>52307</v>
      </c>
      <c r="N8" s="94">
        <v>4645</v>
      </c>
      <c r="O8" s="95">
        <f t="shared" si="1"/>
        <v>63.940002919019655</v>
      </c>
      <c r="P8" s="94">
        <v>83711</v>
      </c>
      <c r="Q8" s="94">
        <v>74346</v>
      </c>
      <c r="R8" s="94">
        <v>9364</v>
      </c>
      <c r="S8" s="94">
        <v>52384</v>
      </c>
      <c r="T8" s="94">
        <v>48014</v>
      </c>
      <c r="U8" s="94">
        <v>4370</v>
      </c>
      <c r="V8" s="95">
        <f t="shared" si="2"/>
        <v>62.577200129015296</v>
      </c>
      <c r="W8" s="94">
        <v>78702</v>
      </c>
      <c r="X8" s="94">
        <v>69853</v>
      </c>
      <c r="Y8" s="94">
        <v>8848</v>
      </c>
      <c r="Z8" s="94">
        <v>50171</v>
      </c>
      <c r="AA8" s="94">
        <v>46108</v>
      </c>
      <c r="AB8" s="94">
        <v>4063</v>
      </c>
      <c r="AC8" s="95">
        <f t="shared" si="3"/>
        <v>63.748062310995913</v>
      </c>
      <c r="AD8" s="25">
        <v>60838</v>
      </c>
      <c r="AE8" s="25">
        <v>53840</v>
      </c>
      <c r="AF8" s="25">
        <v>6996</v>
      </c>
      <c r="AG8" s="25">
        <v>37827</v>
      </c>
      <c r="AH8" s="25">
        <v>34737</v>
      </c>
      <c r="AI8" s="25">
        <v>3090</v>
      </c>
      <c r="AJ8" s="95">
        <f t="shared" si="4"/>
        <v>62.176600151221272</v>
      </c>
    </row>
    <row r="9" spans="1:36" ht="19.5" customHeight="1">
      <c r="A9" s="49" t="s">
        <v>44</v>
      </c>
      <c r="B9" s="94">
        <v>48313</v>
      </c>
      <c r="C9" s="94">
        <v>38820</v>
      </c>
      <c r="D9" s="94">
        <v>9490</v>
      </c>
      <c r="E9" s="94">
        <v>26529</v>
      </c>
      <c r="F9" s="94">
        <v>22626</v>
      </c>
      <c r="G9" s="94">
        <v>3903</v>
      </c>
      <c r="H9" s="95">
        <f t="shared" si="0"/>
        <v>54.910686564692732</v>
      </c>
      <c r="I9" s="94">
        <v>48168</v>
      </c>
      <c r="J9" s="94">
        <v>38397</v>
      </c>
      <c r="K9" s="94">
        <v>9768</v>
      </c>
      <c r="L9" s="94">
        <v>26140</v>
      </c>
      <c r="M9" s="94">
        <v>22141</v>
      </c>
      <c r="N9" s="94">
        <v>3999</v>
      </c>
      <c r="O9" s="95">
        <f t="shared" si="1"/>
        <v>54.268393954492609</v>
      </c>
      <c r="P9" s="94">
        <v>49860</v>
      </c>
      <c r="Q9" s="94">
        <v>39784</v>
      </c>
      <c r="R9" s="94">
        <v>10072</v>
      </c>
      <c r="S9" s="94">
        <v>27015</v>
      </c>
      <c r="T9" s="94">
        <v>22906</v>
      </c>
      <c r="U9" s="94">
        <v>4109</v>
      </c>
      <c r="V9" s="95">
        <f t="shared" si="2"/>
        <v>54.181708784596871</v>
      </c>
      <c r="W9" s="94">
        <v>52704</v>
      </c>
      <c r="X9" s="94">
        <v>41793</v>
      </c>
      <c r="Y9" s="94">
        <v>10908</v>
      </c>
      <c r="Z9" s="94">
        <v>28533</v>
      </c>
      <c r="AA9" s="94">
        <v>24054</v>
      </c>
      <c r="AB9" s="94">
        <v>4479</v>
      </c>
      <c r="AC9" s="95">
        <f t="shared" si="3"/>
        <v>54.138205828779597</v>
      </c>
      <c r="AD9" s="25">
        <v>51277</v>
      </c>
      <c r="AE9" s="25">
        <v>40095</v>
      </c>
      <c r="AF9" s="25">
        <v>11179</v>
      </c>
      <c r="AG9" s="25">
        <v>27609</v>
      </c>
      <c r="AH9" s="25">
        <v>23092</v>
      </c>
      <c r="AI9" s="25">
        <v>4517</v>
      </c>
      <c r="AJ9" s="95">
        <f t="shared" si="4"/>
        <v>53.842853521071824</v>
      </c>
    </row>
    <row r="10" spans="1:36" ht="19.5" customHeight="1">
      <c r="A10" s="42" t="s">
        <v>775</v>
      </c>
      <c r="B10" s="94">
        <v>349</v>
      </c>
      <c r="C10" s="94">
        <v>218</v>
      </c>
      <c r="D10" s="94">
        <v>131</v>
      </c>
      <c r="E10" s="94">
        <v>190</v>
      </c>
      <c r="F10" s="94">
        <v>120</v>
      </c>
      <c r="G10" s="94">
        <v>70</v>
      </c>
      <c r="H10" s="95">
        <f t="shared" si="0"/>
        <v>54.441260744985676</v>
      </c>
      <c r="I10" s="94">
        <v>391</v>
      </c>
      <c r="J10" s="94">
        <v>250</v>
      </c>
      <c r="K10" s="94">
        <v>141</v>
      </c>
      <c r="L10" s="94">
        <v>207</v>
      </c>
      <c r="M10" s="94">
        <v>144</v>
      </c>
      <c r="N10" s="94">
        <v>63</v>
      </c>
      <c r="O10" s="95">
        <f t="shared" si="1"/>
        <v>52.941176470588239</v>
      </c>
      <c r="P10" s="94">
        <v>446</v>
      </c>
      <c r="Q10" s="94">
        <v>277</v>
      </c>
      <c r="R10" s="94">
        <v>169</v>
      </c>
      <c r="S10" s="94">
        <v>221</v>
      </c>
      <c r="T10" s="94">
        <v>167</v>
      </c>
      <c r="U10" s="94">
        <v>54</v>
      </c>
      <c r="V10" s="95">
        <f t="shared" si="2"/>
        <v>49.551569506726459</v>
      </c>
      <c r="W10" s="94">
        <v>470</v>
      </c>
      <c r="X10" s="94">
        <v>301</v>
      </c>
      <c r="Y10" s="94">
        <v>169</v>
      </c>
      <c r="Z10" s="94">
        <v>253</v>
      </c>
      <c r="AA10" s="94">
        <v>177</v>
      </c>
      <c r="AB10" s="94">
        <v>76</v>
      </c>
      <c r="AC10" s="95">
        <f t="shared" si="3"/>
        <v>53.829787234042556</v>
      </c>
      <c r="AD10" s="25">
        <v>412</v>
      </c>
      <c r="AE10" s="25">
        <v>271</v>
      </c>
      <c r="AF10" s="25">
        <v>141</v>
      </c>
      <c r="AG10" s="25">
        <v>202</v>
      </c>
      <c r="AH10" s="25">
        <v>136</v>
      </c>
      <c r="AI10" s="25">
        <v>66</v>
      </c>
      <c r="AJ10" s="95">
        <f t="shared" si="4"/>
        <v>49.029126213592235</v>
      </c>
    </row>
    <row r="11" spans="1:36" ht="19.5" customHeight="1">
      <c r="A11" s="42" t="s">
        <v>339</v>
      </c>
      <c r="B11" s="94">
        <v>1269</v>
      </c>
      <c r="C11" s="94">
        <v>886</v>
      </c>
      <c r="D11" s="94">
        <v>383</v>
      </c>
      <c r="E11" s="94">
        <v>598</v>
      </c>
      <c r="F11" s="94">
        <v>435</v>
      </c>
      <c r="G11" s="94">
        <v>163</v>
      </c>
      <c r="H11" s="95">
        <f t="shared" si="0"/>
        <v>47.123719464144997</v>
      </c>
      <c r="I11" s="94">
        <v>1109</v>
      </c>
      <c r="J11" s="94">
        <v>779</v>
      </c>
      <c r="K11" s="94">
        <v>330</v>
      </c>
      <c r="L11" s="94">
        <v>495</v>
      </c>
      <c r="M11" s="94">
        <v>369</v>
      </c>
      <c r="N11" s="94">
        <v>126</v>
      </c>
      <c r="O11" s="95">
        <f t="shared" si="1"/>
        <v>44.634806131650137</v>
      </c>
      <c r="P11" s="94">
        <v>1087</v>
      </c>
      <c r="Q11" s="94">
        <v>736</v>
      </c>
      <c r="R11" s="94">
        <v>351</v>
      </c>
      <c r="S11" s="94">
        <v>425</v>
      </c>
      <c r="T11" s="94">
        <v>289</v>
      </c>
      <c r="U11" s="94">
        <v>136</v>
      </c>
      <c r="V11" s="95">
        <f t="shared" si="2"/>
        <v>39.098436062557496</v>
      </c>
      <c r="W11" s="94">
        <v>1031</v>
      </c>
      <c r="X11" s="94">
        <v>686</v>
      </c>
      <c r="Y11" s="94">
        <v>344</v>
      </c>
      <c r="Z11" s="94">
        <v>451</v>
      </c>
      <c r="AA11" s="94">
        <v>315</v>
      </c>
      <c r="AB11" s="94">
        <v>136</v>
      </c>
      <c r="AC11" s="95">
        <f t="shared" si="3"/>
        <v>43.743937924345296</v>
      </c>
      <c r="AD11" s="25">
        <v>1001</v>
      </c>
      <c r="AE11" s="25">
        <v>675</v>
      </c>
      <c r="AF11" s="25">
        <v>325</v>
      </c>
      <c r="AG11" s="25">
        <v>453</v>
      </c>
      <c r="AH11" s="25">
        <v>311</v>
      </c>
      <c r="AI11" s="25">
        <v>142</v>
      </c>
      <c r="AJ11" s="95">
        <f t="shared" si="4"/>
        <v>45.254745254745252</v>
      </c>
    </row>
    <row r="12" spans="1:36" ht="19.5" customHeight="1">
      <c r="A12" s="42" t="s">
        <v>900</v>
      </c>
      <c r="B12" s="94">
        <v>13120</v>
      </c>
      <c r="C12" s="94">
        <v>8980</v>
      </c>
      <c r="D12" s="94">
        <v>4140</v>
      </c>
      <c r="E12" s="94">
        <v>7466</v>
      </c>
      <c r="F12" s="94">
        <v>5037</v>
      </c>
      <c r="G12" s="94">
        <v>2429</v>
      </c>
      <c r="H12" s="95">
        <f t="shared" si="0"/>
        <v>56.905487804878049</v>
      </c>
      <c r="I12" s="94">
        <v>12347</v>
      </c>
      <c r="J12" s="94">
        <v>9094</v>
      </c>
      <c r="K12" s="94">
        <v>3253</v>
      </c>
      <c r="L12" s="94">
        <v>6165</v>
      </c>
      <c r="M12" s="94">
        <v>4541</v>
      </c>
      <c r="N12" s="94">
        <v>1624</v>
      </c>
      <c r="O12" s="95">
        <f t="shared" si="1"/>
        <v>49.93115736616182</v>
      </c>
      <c r="P12" s="94">
        <v>11817</v>
      </c>
      <c r="Q12" s="94">
        <v>8678</v>
      </c>
      <c r="R12" s="94">
        <v>3139</v>
      </c>
      <c r="S12" s="94">
        <v>5523</v>
      </c>
      <c r="T12" s="94">
        <v>3877</v>
      </c>
      <c r="U12" s="94">
        <v>1646</v>
      </c>
      <c r="V12" s="95">
        <f t="shared" si="2"/>
        <v>46.737750698146733</v>
      </c>
      <c r="W12" s="94">
        <v>12988</v>
      </c>
      <c r="X12" s="94">
        <v>9679</v>
      </c>
      <c r="Y12" s="94">
        <v>3309</v>
      </c>
      <c r="Z12" s="94">
        <v>6277</v>
      </c>
      <c r="AA12" s="94">
        <v>4528</v>
      </c>
      <c r="AB12" s="94">
        <v>1749</v>
      </c>
      <c r="AC12" s="95">
        <f t="shared" si="3"/>
        <v>48.329226978749617</v>
      </c>
      <c r="AD12" s="25">
        <v>8575</v>
      </c>
      <c r="AE12" s="25">
        <v>6234</v>
      </c>
      <c r="AF12" s="25">
        <v>2341</v>
      </c>
      <c r="AG12" s="25">
        <v>3760</v>
      </c>
      <c r="AH12" s="25">
        <v>2657</v>
      </c>
      <c r="AI12" s="25">
        <v>1103</v>
      </c>
      <c r="AJ12" s="95">
        <f t="shared" si="4"/>
        <v>43.848396501457728</v>
      </c>
    </row>
    <row r="13" spans="1:36" ht="19.5" customHeight="1">
      <c r="A13" s="42" t="s">
        <v>901</v>
      </c>
      <c r="B13" s="94">
        <v>1290</v>
      </c>
      <c r="C13" s="94">
        <v>1097</v>
      </c>
      <c r="D13" s="94">
        <v>193</v>
      </c>
      <c r="E13" s="94">
        <v>631</v>
      </c>
      <c r="F13" s="94">
        <v>568</v>
      </c>
      <c r="G13" s="94">
        <v>63</v>
      </c>
      <c r="H13" s="95">
        <f t="shared" si="0"/>
        <v>48.914728682170541</v>
      </c>
      <c r="I13" s="94">
        <v>1053</v>
      </c>
      <c r="J13" s="94">
        <v>885</v>
      </c>
      <c r="K13" s="94">
        <v>168</v>
      </c>
      <c r="L13" s="94">
        <v>453</v>
      </c>
      <c r="M13" s="94">
        <v>424</v>
      </c>
      <c r="N13" s="94">
        <v>29</v>
      </c>
      <c r="O13" s="95">
        <f t="shared" si="1"/>
        <v>43.019943019943021</v>
      </c>
      <c r="P13" s="94">
        <v>854</v>
      </c>
      <c r="Q13" s="94">
        <v>719</v>
      </c>
      <c r="R13" s="94">
        <v>135</v>
      </c>
      <c r="S13" s="94">
        <v>399</v>
      </c>
      <c r="T13" s="94">
        <v>364</v>
      </c>
      <c r="U13" s="94">
        <v>35</v>
      </c>
      <c r="V13" s="95">
        <f t="shared" si="2"/>
        <v>46.721311475409841</v>
      </c>
      <c r="W13" s="94">
        <v>785</v>
      </c>
      <c r="X13" s="94">
        <v>653</v>
      </c>
      <c r="Y13" s="94">
        <v>132</v>
      </c>
      <c r="Z13" s="94">
        <v>298</v>
      </c>
      <c r="AA13" s="94">
        <v>273</v>
      </c>
      <c r="AB13" s="94">
        <v>25</v>
      </c>
      <c r="AC13" s="95">
        <f t="shared" si="3"/>
        <v>37.961783439490446</v>
      </c>
      <c r="AD13" s="25">
        <v>560</v>
      </c>
      <c r="AE13" s="25">
        <v>476</v>
      </c>
      <c r="AF13" s="25">
        <v>84</v>
      </c>
      <c r="AG13" s="25">
        <v>235</v>
      </c>
      <c r="AH13" s="25">
        <v>209</v>
      </c>
      <c r="AI13" s="25">
        <v>26</v>
      </c>
      <c r="AJ13" s="95">
        <f t="shared" si="4"/>
        <v>41.964285714285715</v>
      </c>
    </row>
    <row r="14" spans="1:36" ht="19.5" customHeight="1">
      <c r="A14" s="724" t="s">
        <v>528</v>
      </c>
      <c r="B14" s="94">
        <v>3277</v>
      </c>
      <c r="C14" s="94">
        <v>2223</v>
      </c>
      <c r="D14" s="94">
        <v>1054</v>
      </c>
      <c r="E14" s="94">
        <v>1672</v>
      </c>
      <c r="F14" s="94">
        <v>1283</v>
      </c>
      <c r="G14" s="94">
        <v>389</v>
      </c>
      <c r="H14" s="95">
        <f t="shared" si="0"/>
        <v>51.022276472383275</v>
      </c>
      <c r="I14" s="94">
        <v>3122</v>
      </c>
      <c r="J14" s="94">
        <v>2148</v>
      </c>
      <c r="K14" s="94">
        <v>974</v>
      </c>
      <c r="L14" s="94">
        <v>1320</v>
      </c>
      <c r="M14" s="94">
        <v>1049</v>
      </c>
      <c r="N14" s="94">
        <v>271</v>
      </c>
      <c r="O14" s="95">
        <f t="shared" si="1"/>
        <v>42.280589365791158</v>
      </c>
      <c r="P14" s="94">
        <v>2846</v>
      </c>
      <c r="Q14" s="94">
        <v>2000</v>
      </c>
      <c r="R14" s="94">
        <v>846</v>
      </c>
      <c r="S14" s="94">
        <v>1207</v>
      </c>
      <c r="T14" s="94">
        <v>955</v>
      </c>
      <c r="U14" s="94">
        <v>252</v>
      </c>
      <c r="V14" s="95">
        <f t="shared" si="2"/>
        <v>42.41040056219255</v>
      </c>
      <c r="W14" s="94">
        <v>2616</v>
      </c>
      <c r="X14" s="94">
        <v>1860</v>
      </c>
      <c r="Y14" s="94">
        <v>756</v>
      </c>
      <c r="Z14" s="94">
        <v>1180</v>
      </c>
      <c r="AA14" s="94">
        <v>924</v>
      </c>
      <c r="AB14" s="94">
        <v>256</v>
      </c>
      <c r="AC14" s="95">
        <f t="shared" si="3"/>
        <v>45.107033639143729</v>
      </c>
      <c r="AD14" s="25">
        <v>2278</v>
      </c>
      <c r="AE14" s="25">
        <v>1625</v>
      </c>
      <c r="AF14" s="25">
        <v>652</v>
      </c>
      <c r="AG14" s="25">
        <v>892</v>
      </c>
      <c r="AH14" s="25">
        <v>705</v>
      </c>
      <c r="AI14" s="25">
        <v>187</v>
      </c>
      <c r="AJ14" s="95">
        <f t="shared" si="4"/>
        <v>39.157155399473218</v>
      </c>
    </row>
    <row r="15" spans="1:36" ht="19.5" customHeight="1">
      <c r="A15" s="42" t="s">
        <v>902</v>
      </c>
      <c r="B15" s="94">
        <v>4612</v>
      </c>
      <c r="C15" s="94">
        <v>4538</v>
      </c>
      <c r="D15" s="94">
        <v>74</v>
      </c>
      <c r="E15" s="94">
        <v>1843</v>
      </c>
      <c r="F15" s="94">
        <v>1830</v>
      </c>
      <c r="G15" s="94">
        <v>13</v>
      </c>
      <c r="H15" s="95">
        <f t="shared" si="0"/>
        <v>39.960971379011276</v>
      </c>
      <c r="I15" s="94">
        <v>4250</v>
      </c>
      <c r="J15" s="94">
        <v>4176</v>
      </c>
      <c r="K15" s="94">
        <v>74</v>
      </c>
      <c r="L15" s="94">
        <v>1708</v>
      </c>
      <c r="M15" s="94">
        <v>1689</v>
      </c>
      <c r="N15" s="94">
        <v>19</v>
      </c>
      <c r="O15" s="95">
        <f t="shared" si="1"/>
        <v>40.188235294117646</v>
      </c>
      <c r="P15" s="94">
        <v>4525</v>
      </c>
      <c r="Q15" s="94">
        <v>4449</v>
      </c>
      <c r="R15" s="94">
        <v>76</v>
      </c>
      <c r="S15" s="94">
        <v>1800</v>
      </c>
      <c r="T15" s="94">
        <v>1784</v>
      </c>
      <c r="U15" s="94">
        <v>16</v>
      </c>
      <c r="V15" s="95">
        <f t="shared" si="2"/>
        <v>39.77900552486188</v>
      </c>
      <c r="W15" s="94">
        <v>4813</v>
      </c>
      <c r="X15" s="94">
        <v>4728</v>
      </c>
      <c r="Y15" s="94">
        <v>85</v>
      </c>
      <c r="Z15" s="94">
        <v>1721</v>
      </c>
      <c r="AA15" s="94">
        <v>1708</v>
      </c>
      <c r="AB15" s="94">
        <v>13</v>
      </c>
      <c r="AC15" s="95">
        <f t="shared" si="3"/>
        <v>35.757323914398505</v>
      </c>
      <c r="AD15" s="25">
        <v>4682</v>
      </c>
      <c r="AE15" s="25">
        <v>4587</v>
      </c>
      <c r="AF15" s="25">
        <v>95</v>
      </c>
      <c r="AG15" s="25">
        <v>1714</v>
      </c>
      <c r="AH15" s="25">
        <v>1696</v>
      </c>
      <c r="AI15" s="25">
        <v>18</v>
      </c>
      <c r="AJ15" s="95">
        <f t="shared" si="4"/>
        <v>36.608287056813325</v>
      </c>
    </row>
    <row r="16" spans="1:36" ht="19.5" customHeight="1">
      <c r="A16" s="42" t="s">
        <v>49</v>
      </c>
      <c r="B16" s="94">
        <v>7567</v>
      </c>
      <c r="C16" s="94">
        <v>6371</v>
      </c>
      <c r="D16" s="94">
        <v>1184</v>
      </c>
      <c r="E16" s="94">
        <v>2345</v>
      </c>
      <c r="F16" s="94">
        <v>2056</v>
      </c>
      <c r="G16" s="94">
        <v>289</v>
      </c>
      <c r="H16" s="95">
        <f t="shared" si="0"/>
        <v>30.989824236817761</v>
      </c>
      <c r="I16" s="94">
        <v>6970</v>
      </c>
      <c r="J16" s="94">
        <v>5865</v>
      </c>
      <c r="K16" s="94">
        <v>1090</v>
      </c>
      <c r="L16" s="94">
        <v>2129</v>
      </c>
      <c r="M16" s="94">
        <v>1859</v>
      </c>
      <c r="N16" s="94">
        <v>270</v>
      </c>
      <c r="O16" s="95">
        <f t="shared" si="1"/>
        <v>30.545193687230991</v>
      </c>
      <c r="P16" s="94">
        <v>6927</v>
      </c>
      <c r="Q16" s="94">
        <v>5754</v>
      </c>
      <c r="R16" s="94">
        <v>1167</v>
      </c>
      <c r="S16" s="94">
        <v>2018</v>
      </c>
      <c r="T16" s="94">
        <v>1720</v>
      </c>
      <c r="U16" s="94">
        <v>298</v>
      </c>
      <c r="V16" s="95">
        <f t="shared" si="2"/>
        <v>29.132380539916269</v>
      </c>
      <c r="W16" s="94">
        <v>6990</v>
      </c>
      <c r="X16" s="94">
        <v>5827</v>
      </c>
      <c r="Y16" s="94">
        <v>1149</v>
      </c>
      <c r="Z16" s="94">
        <v>2145</v>
      </c>
      <c r="AA16" s="94">
        <v>1840</v>
      </c>
      <c r="AB16" s="94">
        <v>305</v>
      </c>
      <c r="AC16" s="95">
        <f t="shared" si="3"/>
        <v>30.686695278969957</v>
      </c>
      <c r="AD16" s="25">
        <v>6820</v>
      </c>
      <c r="AE16" s="25">
        <v>5654</v>
      </c>
      <c r="AF16" s="25">
        <v>1147</v>
      </c>
      <c r="AG16" s="25">
        <v>2393</v>
      </c>
      <c r="AH16" s="25">
        <v>2080</v>
      </c>
      <c r="AI16" s="25">
        <v>313</v>
      </c>
      <c r="AJ16" s="95">
        <f t="shared" si="4"/>
        <v>35.087976539589441</v>
      </c>
    </row>
    <row r="17" spans="1:36" ht="19.5" customHeight="1">
      <c r="A17" s="42" t="s">
        <v>776</v>
      </c>
      <c r="B17" s="94">
        <v>75847</v>
      </c>
      <c r="C17" s="94">
        <v>59197</v>
      </c>
      <c r="D17" s="94">
        <v>16634</v>
      </c>
      <c r="E17" s="94">
        <v>24621</v>
      </c>
      <c r="F17" s="94">
        <v>19794</v>
      </c>
      <c r="G17" s="94">
        <v>4827</v>
      </c>
      <c r="H17" s="95">
        <f t="shared" si="0"/>
        <v>32.461402560417682</v>
      </c>
      <c r="I17" s="94">
        <v>78096</v>
      </c>
      <c r="J17" s="94">
        <v>60708</v>
      </c>
      <c r="K17" s="94">
        <v>17378</v>
      </c>
      <c r="L17" s="94">
        <v>25282</v>
      </c>
      <c r="M17" s="94">
        <v>20371</v>
      </c>
      <c r="N17" s="94">
        <v>4911</v>
      </c>
      <c r="O17" s="95">
        <f t="shared" si="1"/>
        <v>32.372976849006349</v>
      </c>
      <c r="P17" s="94">
        <v>84988</v>
      </c>
      <c r="Q17" s="94">
        <v>66102</v>
      </c>
      <c r="R17" s="94">
        <v>18872</v>
      </c>
      <c r="S17" s="94">
        <v>27487</v>
      </c>
      <c r="T17" s="94">
        <v>22159</v>
      </c>
      <c r="U17" s="94">
        <v>5328</v>
      </c>
      <c r="V17" s="95">
        <f t="shared" si="2"/>
        <v>32.34221301830847</v>
      </c>
      <c r="W17" s="94">
        <v>89749</v>
      </c>
      <c r="X17" s="94">
        <v>69390</v>
      </c>
      <c r="Y17" s="94">
        <v>20348</v>
      </c>
      <c r="Z17" s="94">
        <v>29903</v>
      </c>
      <c r="AA17" s="94">
        <v>23939</v>
      </c>
      <c r="AB17" s="94">
        <v>5964</v>
      </c>
      <c r="AC17" s="95">
        <f t="shared" si="3"/>
        <v>33.318477086095669</v>
      </c>
      <c r="AD17" s="25">
        <v>90312</v>
      </c>
      <c r="AE17" s="25">
        <v>69275</v>
      </c>
      <c r="AF17" s="25">
        <v>21031</v>
      </c>
      <c r="AG17" s="25">
        <v>28771</v>
      </c>
      <c r="AH17" s="25">
        <v>23004</v>
      </c>
      <c r="AI17" s="25">
        <v>5767</v>
      </c>
      <c r="AJ17" s="95">
        <f t="shared" si="4"/>
        <v>31.857339002568875</v>
      </c>
    </row>
    <row r="18" spans="1:36" ht="19.5" customHeight="1">
      <c r="A18" s="42" t="s">
        <v>779</v>
      </c>
      <c r="B18" s="94">
        <v>771</v>
      </c>
      <c r="C18" s="94">
        <v>717</v>
      </c>
      <c r="D18" s="94">
        <v>54</v>
      </c>
      <c r="E18" s="94">
        <v>60</v>
      </c>
      <c r="F18" s="94">
        <v>53</v>
      </c>
      <c r="G18" s="94">
        <v>7</v>
      </c>
      <c r="H18" s="95">
        <f t="shared" si="0"/>
        <v>7.782101167315175</v>
      </c>
      <c r="I18" s="94">
        <v>920</v>
      </c>
      <c r="J18" s="94">
        <v>844</v>
      </c>
      <c r="K18" s="94">
        <v>76</v>
      </c>
      <c r="L18" s="94">
        <v>58</v>
      </c>
      <c r="M18" s="94">
        <v>53</v>
      </c>
      <c r="N18" s="94">
        <v>5</v>
      </c>
      <c r="O18" s="95">
        <f t="shared" si="1"/>
        <v>6.3043478260869561</v>
      </c>
      <c r="P18" s="94">
        <v>1016</v>
      </c>
      <c r="Q18" s="94">
        <v>943</v>
      </c>
      <c r="R18" s="94">
        <v>73</v>
      </c>
      <c r="S18" s="94">
        <v>101</v>
      </c>
      <c r="T18" s="94">
        <v>94</v>
      </c>
      <c r="U18" s="94">
        <v>7</v>
      </c>
      <c r="V18" s="95">
        <f t="shared" si="2"/>
        <v>9.9409448818897648</v>
      </c>
      <c r="W18" s="94">
        <v>4347</v>
      </c>
      <c r="X18" s="94">
        <v>4073</v>
      </c>
      <c r="Y18" s="94">
        <v>274</v>
      </c>
      <c r="Z18" s="94">
        <v>788</v>
      </c>
      <c r="AA18" s="94">
        <v>772</v>
      </c>
      <c r="AB18" s="94">
        <v>16</v>
      </c>
      <c r="AC18" s="95">
        <f t="shared" si="3"/>
        <v>18.127444214400736</v>
      </c>
      <c r="AD18" s="25">
        <v>7860</v>
      </c>
      <c r="AE18" s="25">
        <v>7448</v>
      </c>
      <c r="AF18" s="25">
        <v>412</v>
      </c>
      <c r="AG18" s="25">
        <v>2492</v>
      </c>
      <c r="AH18" s="25">
        <v>2422</v>
      </c>
      <c r="AI18" s="25">
        <v>70</v>
      </c>
      <c r="AJ18" s="95">
        <f t="shared" si="4"/>
        <v>31.704834605597966</v>
      </c>
    </row>
    <row r="19" spans="1:36" ht="19.5" customHeight="1">
      <c r="A19" s="42" t="s">
        <v>115</v>
      </c>
      <c r="B19" s="94">
        <v>2683</v>
      </c>
      <c r="C19" s="94">
        <v>2316</v>
      </c>
      <c r="D19" s="94">
        <v>367</v>
      </c>
      <c r="E19" s="94">
        <v>892</v>
      </c>
      <c r="F19" s="94">
        <v>798</v>
      </c>
      <c r="G19" s="94">
        <v>94</v>
      </c>
      <c r="H19" s="95">
        <f t="shared" si="0"/>
        <v>33.246366008199772</v>
      </c>
      <c r="I19" s="94">
        <v>2637</v>
      </c>
      <c r="J19" s="94">
        <v>2291</v>
      </c>
      <c r="K19" s="94">
        <v>346</v>
      </c>
      <c r="L19" s="94">
        <v>831</v>
      </c>
      <c r="M19" s="94">
        <v>765</v>
      </c>
      <c r="N19" s="94">
        <v>66</v>
      </c>
      <c r="O19" s="95">
        <f t="shared" si="1"/>
        <v>31.513083048919228</v>
      </c>
      <c r="P19" s="94">
        <v>2611</v>
      </c>
      <c r="Q19" s="94">
        <v>2257</v>
      </c>
      <c r="R19" s="94">
        <v>354</v>
      </c>
      <c r="S19" s="94">
        <v>868</v>
      </c>
      <c r="T19" s="94">
        <v>796</v>
      </c>
      <c r="U19" s="94">
        <v>72</v>
      </c>
      <c r="V19" s="95">
        <f t="shared" si="2"/>
        <v>33.243967828418228</v>
      </c>
      <c r="W19" s="94">
        <v>2962</v>
      </c>
      <c r="X19" s="94">
        <v>2568</v>
      </c>
      <c r="Y19" s="94">
        <v>394</v>
      </c>
      <c r="Z19" s="94">
        <v>1048</v>
      </c>
      <c r="AA19" s="94">
        <v>970</v>
      </c>
      <c r="AB19" s="94">
        <v>78</v>
      </c>
      <c r="AC19" s="95">
        <f t="shared" si="3"/>
        <v>35.381498987170829</v>
      </c>
      <c r="AD19" s="25">
        <v>2915</v>
      </c>
      <c r="AE19" s="25">
        <v>2529</v>
      </c>
      <c r="AF19" s="25">
        <v>386</v>
      </c>
      <c r="AG19" s="25">
        <v>881</v>
      </c>
      <c r="AH19" s="25">
        <v>823</v>
      </c>
      <c r="AI19" s="25">
        <v>58</v>
      </c>
      <c r="AJ19" s="95">
        <f t="shared" si="4"/>
        <v>30.222984562607202</v>
      </c>
    </row>
    <row r="20" spans="1:36" ht="19.5" customHeight="1">
      <c r="A20" s="42" t="s">
        <v>48</v>
      </c>
      <c r="B20" s="94">
        <v>17520</v>
      </c>
      <c r="C20" s="94">
        <v>11353</v>
      </c>
      <c r="D20" s="94">
        <v>6155</v>
      </c>
      <c r="E20" s="94">
        <v>5000</v>
      </c>
      <c r="F20" s="94">
        <v>3597</v>
      </c>
      <c r="G20" s="94">
        <v>1403</v>
      </c>
      <c r="H20" s="95">
        <f t="shared" si="0"/>
        <v>28.538812785388128</v>
      </c>
      <c r="I20" s="94">
        <v>16162</v>
      </c>
      <c r="J20" s="94">
        <v>10602</v>
      </c>
      <c r="K20" s="94">
        <v>5551</v>
      </c>
      <c r="L20" s="94">
        <v>4864</v>
      </c>
      <c r="M20" s="94">
        <v>3463</v>
      </c>
      <c r="N20" s="94">
        <v>1401</v>
      </c>
      <c r="O20" s="95">
        <f t="shared" si="1"/>
        <v>30.09528523697562</v>
      </c>
      <c r="P20" s="94">
        <v>15487</v>
      </c>
      <c r="Q20" s="94">
        <v>10153</v>
      </c>
      <c r="R20" s="94">
        <v>5321</v>
      </c>
      <c r="S20" s="94">
        <v>4680</v>
      </c>
      <c r="T20" s="94">
        <v>3394</v>
      </c>
      <c r="U20" s="94">
        <v>1286</v>
      </c>
      <c r="V20" s="95">
        <f t="shared" si="2"/>
        <v>30.218893265319302</v>
      </c>
      <c r="W20" s="94">
        <v>16542</v>
      </c>
      <c r="X20" s="94">
        <v>10748</v>
      </c>
      <c r="Y20" s="94">
        <v>5784</v>
      </c>
      <c r="Z20" s="94">
        <v>4785</v>
      </c>
      <c r="AA20" s="94">
        <v>3489</v>
      </c>
      <c r="AB20" s="94">
        <v>1296</v>
      </c>
      <c r="AC20" s="95">
        <f t="shared" si="3"/>
        <v>28.926369241929635</v>
      </c>
      <c r="AD20" s="25">
        <v>16122</v>
      </c>
      <c r="AE20" s="25">
        <v>10501</v>
      </c>
      <c r="AF20" s="25">
        <v>5616</v>
      </c>
      <c r="AG20" s="25">
        <v>4538</v>
      </c>
      <c r="AH20" s="25">
        <v>3188</v>
      </c>
      <c r="AI20" s="25">
        <v>1350</v>
      </c>
      <c r="AJ20" s="95">
        <f t="shared" si="4"/>
        <v>28.147872472397967</v>
      </c>
    </row>
    <row r="21" spans="1:36" ht="19.5" customHeight="1">
      <c r="A21" s="42" t="s">
        <v>47</v>
      </c>
      <c r="B21" s="94">
        <v>10118</v>
      </c>
      <c r="C21" s="94">
        <v>8156</v>
      </c>
      <c r="D21" s="94">
        <v>1952</v>
      </c>
      <c r="E21" s="94">
        <v>2507</v>
      </c>
      <c r="F21" s="94">
        <v>2196</v>
      </c>
      <c r="G21" s="94">
        <v>311</v>
      </c>
      <c r="H21" s="95">
        <f t="shared" si="0"/>
        <v>24.777624036370824</v>
      </c>
      <c r="I21" s="94">
        <v>10788</v>
      </c>
      <c r="J21" s="94">
        <v>8781</v>
      </c>
      <c r="K21" s="94">
        <v>2001</v>
      </c>
      <c r="L21" s="94">
        <v>2724</v>
      </c>
      <c r="M21" s="94">
        <v>2406</v>
      </c>
      <c r="N21" s="94">
        <v>318</v>
      </c>
      <c r="O21" s="95">
        <f t="shared" si="1"/>
        <v>25.250278086763071</v>
      </c>
      <c r="P21" s="94">
        <v>11779</v>
      </c>
      <c r="Q21" s="94">
        <v>9458</v>
      </c>
      <c r="R21" s="94">
        <v>2316</v>
      </c>
      <c r="S21" s="94">
        <v>3137</v>
      </c>
      <c r="T21" s="94">
        <v>2760</v>
      </c>
      <c r="U21" s="94">
        <v>377</v>
      </c>
      <c r="V21" s="95">
        <f t="shared" si="2"/>
        <v>26.632141947533743</v>
      </c>
      <c r="W21" s="94">
        <v>12456</v>
      </c>
      <c r="X21" s="94">
        <v>9924</v>
      </c>
      <c r="Y21" s="94">
        <v>2532</v>
      </c>
      <c r="Z21" s="94">
        <v>3055</v>
      </c>
      <c r="AA21" s="94">
        <v>2731</v>
      </c>
      <c r="AB21" s="94">
        <v>324</v>
      </c>
      <c r="AC21" s="95">
        <f t="shared" si="3"/>
        <v>24.526332691072575</v>
      </c>
      <c r="AD21" s="25">
        <v>12755</v>
      </c>
      <c r="AE21" s="25">
        <v>10203</v>
      </c>
      <c r="AF21" s="25">
        <v>2549</v>
      </c>
      <c r="AG21" s="25">
        <v>3232</v>
      </c>
      <c r="AH21" s="25">
        <v>2819</v>
      </c>
      <c r="AI21" s="25">
        <v>413</v>
      </c>
      <c r="AJ21" s="95">
        <f t="shared" si="4"/>
        <v>25.339082712661703</v>
      </c>
    </row>
    <row r="22" spans="1:36" s="48" customFormat="1" ht="19.5" customHeight="1">
      <c r="A22" s="42" t="s">
        <v>781</v>
      </c>
      <c r="B22" s="94">
        <v>79</v>
      </c>
      <c r="C22" s="94">
        <v>39</v>
      </c>
      <c r="D22" s="94">
        <v>40</v>
      </c>
      <c r="E22" s="94">
        <v>17</v>
      </c>
      <c r="F22" s="94">
        <v>12</v>
      </c>
      <c r="G22" s="94">
        <v>5</v>
      </c>
      <c r="H22" s="95">
        <f t="shared" si="0"/>
        <v>21.518987341772153</v>
      </c>
      <c r="I22" s="94">
        <v>3847</v>
      </c>
      <c r="J22" s="94">
        <v>2134</v>
      </c>
      <c r="K22" s="94">
        <v>1713</v>
      </c>
      <c r="L22" s="94">
        <v>487</v>
      </c>
      <c r="M22" s="94">
        <v>279</v>
      </c>
      <c r="N22" s="94">
        <v>208</v>
      </c>
      <c r="O22" s="95">
        <f t="shared" si="1"/>
        <v>12.659214972706003</v>
      </c>
      <c r="P22" s="94">
        <v>5292</v>
      </c>
      <c r="Q22" s="94">
        <v>2810</v>
      </c>
      <c r="R22" s="94">
        <v>2482</v>
      </c>
      <c r="S22" s="94">
        <v>906</v>
      </c>
      <c r="T22" s="94">
        <v>500</v>
      </c>
      <c r="U22" s="94">
        <v>406</v>
      </c>
      <c r="V22" s="95">
        <f t="shared" si="2"/>
        <v>17.120181405895689</v>
      </c>
      <c r="W22" s="94">
        <v>629</v>
      </c>
      <c r="X22" s="94">
        <v>323</v>
      </c>
      <c r="Y22" s="94">
        <v>306</v>
      </c>
      <c r="Z22" s="94">
        <v>75</v>
      </c>
      <c r="AA22" s="94">
        <v>49</v>
      </c>
      <c r="AB22" s="94">
        <v>26</v>
      </c>
      <c r="AC22" s="95">
        <f t="shared" si="3"/>
        <v>11.923688394276629</v>
      </c>
      <c r="AD22" s="25">
        <v>29</v>
      </c>
      <c r="AE22" s="25">
        <v>24</v>
      </c>
      <c r="AF22" s="25">
        <v>5</v>
      </c>
      <c r="AG22" s="25">
        <v>7</v>
      </c>
      <c r="AH22" s="25">
        <v>4</v>
      </c>
      <c r="AI22" s="25">
        <v>3</v>
      </c>
      <c r="AJ22" s="95">
        <f t="shared" si="4"/>
        <v>24.137931034482758</v>
      </c>
    </row>
    <row r="23" spans="1:36" ht="19.5" customHeight="1">
      <c r="A23" s="725" t="s">
        <v>778</v>
      </c>
      <c r="B23" s="94">
        <v>83803</v>
      </c>
      <c r="C23" s="94">
        <v>58410</v>
      </c>
      <c r="D23" s="94">
        <v>25349</v>
      </c>
      <c r="E23" s="94">
        <v>20952</v>
      </c>
      <c r="F23" s="94">
        <v>16135</v>
      </c>
      <c r="G23" s="94">
        <v>4817</v>
      </c>
      <c r="H23" s="95">
        <f t="shared" si="0"/>
        <v>25.001491593379711</v>
      </c>
      <c r="I23" s="94">
        <v>91124</v>
      </c>
      <c r="J23" s="94">
        <v>63259</v>
      </c>
      <c r="K23" s="94">
        <v>27841</v>
      </c>
      <c r="L23" s="94">
        <v>19333</v>
      </c>
      <c r="M23" s="94">
        <v>14823</v>
      </c>
      <c r="N23" s="94">
        <v>4510</v>
      </c>
      <c r="O23" s="95">
        <f t="shared" si="1"/>
        <v>21.216145033141654</v>
      </c>
      <c r="P23" s="94">
        <v>87657</v>
      </c>
      <c r="Q23" s="94">
        <v>61081</v>
      </c>
      <c r="R23" s="94">
        <v>26549</v>
      </c>
      <c r="S23" s="94">
        <v>16793</v>
      </c>
      <c r="T23" s="94">
        <v>13335</v>
      </c>
      <c r="U23" s="94">
        <v>3458</v>
      </c>
      <c r="V23" s="95">
        <f t="shared" si="2"/>
        <v>19.157625745804673</v>
      </c>
      <c r="W23" s="94">
        <v>115537</v>
      </c>
      <c r="X23" s="94">
        <v>78809</v>
      </c>
      <c r="Y23" s="94">
        <v>36697</v>
      </c>
      <c r="Z23" s="94">
        <v>24680</v>
      </c>
      <c r="AA23" s="94">
        <v>19026</v>
      </c>
      <c r="AB23" s="94">
        <v>5654</v>
      </c>
      <c r="AC23" s="95">
        <f t="shared" si="3"/>
        <v>21.361122411002537</v>
      </c>
      <c r="AD23" s="25">
        <v>129739</v>
      </c>
      <c r="AE23" s="25">
        <v>89108</v>
      </c>
      <c r="AF23" s="25">
        <v>40607</v>
      </c>
      <c r="AG23" s="25">
        <v>29313</v>
      </c>
      <c r="AH23" s="25">
        <v>23312</v>
      </c>
      <c r="AI23" s="25">
        <v>6001</v>
      </c>
      <c r="AJ23" s="95">
        <f t="shared" si="4"/>
        <v>22.593822983066005</v>
      </c>
    </row>
    <row r="24" spans="1:36" ht="19.5" customHeight="1">
      <c r="A24" s="42" t="s">
        <v>777</v>
      </c>
      <c r="B24" s="94">
        <v>1208</v>
      </c>
      <c r="C24" s="94">
        <v>903</v>
      </c>
      <c r="D24" s="94">
        <v>304</v>
      </c>
      <c r="E24" s="94">
        <v>260</v>
      </c>
      <c r="F24" s="94">
        <v>235</v>
      </c>
      <c r="G24" s="94">
        <v>25</v>
      </c>
      <c r="H24" s="95">
        <f t="shared" si="0"/>
        <v>21.523178807947019</v>
      </c>
      <c r="I24" s="94">
        <v>1306</v>
      </c>
      <c r="J24" s="94">
        <v>982</v>
      </c>
      <c r="K24" s="94">
        <v>324</v>
      </c>
      <c r="L24" s="94">
        <v>268</v>
      </c>
      <c r="M24" s="94">
        <v>241</v>
      </c>
      <c r="N24" s="94">
        <v>27</v>
      </c>
      <c r="O24" s="95">
        <f t="shared" si="1"/>
        <v>20.520673813169985</v>
      </c>
      <c r="P24" s="723">
        <v>1588</v>
      </c>
      <c r="Q24" s="723">
        <v>1213</v>
      </c>
      <c r="R24" s="94">
        <v>375</v>
      </c>
      <c r="S24" s="94">
        <v>323</v>
      </c>
      <c r="T24" s="94">
        <v>295</v>
      </c>
      <c r="U24" s="94">
        <v>28</v>
      </c>
      <c r="V24" s="95">
        <f t="shared" si="2"/>
        <v>20.340050377833755</v>
      </c>
      <c r="W24" s="94">
        <v>1690</v>
      </c>
      <c r="X24" s="94">
        <v>1296</v>
      </c>
      <c r="Y24" s="94">
        <v>394</v>
      </c>
      <c r="Z24" s="94">
        <v>380</v>
      </c>
      <c r="AA24" s="94">
        <v>344</v>
      </c>
      <c r="AB24" s="94">
        <v>36</v>
      </c>
      <c r="AC24" s="95">
        <f t="shared" si="3"/>
        <v>22.485207100591715</v>
      </c>
      <c r="AD24" s="25">
        <v>1964</v>
      </c>
      <c r="AE24" s="25">
        <v>1488</v>
      </c>
      <c r="AF24" s="25">
        <v>475</v>
      </c>
      <c r="AG24" s="25">
        <v>402</v>
      </c>
      <c r="AH24" s="25">
        <v>363</v>
      </c>
      <c r="AI24" s="25">
        <v>39</v>
      </c>
      <c r="AJ24" s="95">
        <f t="shared" si="4"/>
        <v>20.468431771894092</v>
      </c>
    </row>
    <row r="25" spans="1:36" ht="19.5" customHeight="1">
      <c r="A25" s="42" t="s">
        <v>46</v>
      </c>
      <c r="B25" s="94">
        <v>18803</v>
      </c>
      <c r="C25" s="94">
        <v>15347</v>
      </c>
      <c r="D25" s="94">
        <v>3455</v>
      </c>
      <c r="E25" s="94">
        <v>4384</v>
      </c>
      <c r="F25" s="94">
        <v>3967</v>
      </c>
      <c r="G25" s="94">
        <v>417</v>
      </c>
      <c r="H25" s="95">
        <f t="shared" si="0"/>
        <v>23.315428389086847</v>
      </c>
      <c r="I25" s="94">
        <v>19605</v>
      </c>
      <c r="J25" s="94">
        <v>15914</v>
      </c>
      <c r="K25" s="94">
        <v>3691</v>
      </c>
      <c r="L25" s="94">
        <v>4244</v>
      </c>
      <c r="M25" s="94">
        <v>3823</v>
      </c>
      <c r="N25" s="94">
        <v>421</v>
      </c>
      <c r="O25" s="95">
        <f t="shared" si="1"/>
        <v>21.647538893139505</v>
      </c>
      <c r="P25" s="94">
        <v>21263</v>
      </c>
      <c r="Q25" s="94">
        <v>17364</v>
      </c>
      <c r="R25" s="94">
        <v>3899</v>
      </c>
      <c r="S25" s="94">
        <v>4183</v>
      </c>
      <c r="T25" s="94">
        <v>3780</v>
      </c>
      <c r="U25" s="94">
        <v>403</v>
      </c>
      <c r="V25" s="95">
        <f t="shared" si="2"/>
        <v>19.672670836664629</v>
      </c>
      <c r="W25" s="94">
        <v>22981</v>
      </c>
      <c r="X25" s="94">
        <v>18759</v>
      </c>
      <c r="Y25" s="94">
        <v>4222</v>
      </c>
      <c r="Z25" s="94">
        <v>4327</v>
      </c>
      <c r="AA25" s="94">
        <v>3889</v>
      </c>
      <c r="AB25" s="94">
        <v>438</v>
      </c>
      <c r="AC25" s="95">
        <f t="shared" si="3"/>
        <v>18.828597537095863</v>
      </c>
      <c r="AD25" s="25">
        <v>26000</v>
      </c>
      <c r="AE25" s="25">
        <v>21231</v>
      </c>
      <c r="AF25" s="25">
        <v>4768</v>
      </c>
      <c r="AG25" s="25">
        <v>4625</v>
      </c>
      <c r="AH25" s="25">
        <v>4182</v>
      </c>
      <c r="AI25" s="25">
        <v>443</v>
      </c>
      <c r="AJ25" s="95">
        <f t="shared" si="4"/>
        <v>17.78846153846154</v>
      </c>
    </row>
    <row r="26" spans="1:36" ht="19.5" customHeight="1">
      <c r="A26" s="42" t="s">
        <v>507</v>
      </c>
      <c r="B26" s="94">
        <v>16927</v>
      </c>
      <c r="C26" s="94">
        <v>11848</v>
      </c>
      <c r="D26" s="94">
        <v>5073</v>
      </c>
      <c r="E26" s="94">
        <v>2746</v>
      </c>
      <c r="F26" s="94">
        <v>2139</v>
      </c>
      <c r="G26" s="94">
        <v>607</v>
      </c>
      <c r="H26" s="95">
        <f t="shared" si="0"/>
        <v>16.222602942045253</v>
      </c>
      <c r="I26" s="94">
        <v>17329</v>
      </c>
      <c r="J26" s="94">
        <v>12038</v>
      </c>
      <c r="K26" s="94">
        <v>5285</v>
      </c>
      <c r="L26" s="94">
        <v>2634</v>
      </c>
      <c r="M26" s="94">
        <v>2043</v>
      </c>
      <c r="N26" s="94">
        <v>591</v>
      </c>
      <c r="O26" s="95">
        <f t="shared" si="1"/>
        <v>15.199953834612497</v>
      </c>
      <c r="P26" s="94">
        <v>17668</v>
      </c>
      <c r="Q26" s="94">
        <v>12253</v>
      </c>
      <c r="R26" s="94">
        <v>5412</v>
      </c>
      <c r="S26" s="94">
        <v>2592</v>
      </c>
      <c r="T26" s="94">
        <v>1980</v>
      </c>
      <c r="U26" s="94">
        <v>612</v>
      </c>
      <c r="V26" s="95">
        <f t="shared" si="2"/>
        <v>14.670590898800089</v>
      </c>
      <c r="W26" s="94">
        <v>18666</v>
      </c>
      <c r="X26" s="94">
        <v>13011</v>
      </c>
      <c r="Y26" s="94">
        <v>5653</v>
      </c>
      <c r="Z26" s="94">
        <v>2754</v>
      </c>
      <c r="AA26" s="94">
        <v>2136</v>
      </c>
      <c r="AB26" s="94">
        <v>618</v>
      </c>
      <c r="AC26" s="95">
        <f t="shared" si="3"/>
        <v>14.754098360655737</v>
      </c>
      <c r="AD26" s="25">
        <v>18068</v>
      </c>
      <c r="AE26" s="25">
        <v>12473</v>
      </c>
      <c r="AF26" s="25">
        <v>5595</v>
      </c>
      <c r="AG26" s="25">
        <v>2697</v>
      </c>
      <c r="AH26" s="25">
        <v>2064</v>
      </c>
      <c r="AI26" s="25">
        <v>633</v>
      </c>
      <c r="AJ26" s="95">
        <f t="shared" si="4"/>
        <v>14.926942661058224</v>
      </c>
    </row>
    <row r="27" spans="1:36" ht="19.5" customHeight="1">
      <c r="A27" s="42" t="s">
        <v>903</v>
      </c>
      <c r="B27" s="94">
        <v>15353</v>
      </c>
      <c r="C27" s="94">
        <v>9639</v>
      </c>
      <c r="D27" s="94">
        <v>5714</v>
      </c>
      <c r="E27" s="94">
        <v>2395</v>
      </c>
      <c r="F27" s="94">
        <v>1532</v>
      </c>
      <c r="G27" s="94">
        <v>863</v>
      </c>
      <c r="H27" s="95">
        <f t="shared" si="0"/>
        <v>15.59955708981958</v>
      </c>
      <c r="I27" s="94">
        <v>17442</v>
      </c>
      <c r="J27" s="94">
        <v>10999</v>
      </c>
      <c r="K27" s="94">
        <v>6438</v>
      </c>
      <c r="L27" s="94">
        <v>2562</v>
      </c>
      <c r="M27" s="94">
        <v>1672</v>
      </c>
      <c r="N27" s="94">
        <v>890</v>
      </c>
      <c r="O27" s="95">
        <f t="shared" si="1"/>
        <v>14.688682490540076</v>
      </c>
      <c r="P27" s="94">
        <v>18535</v>
      </c>
      <c r="Q27" s="94">
        <v>11676</v>
      </c>
      <c r="R27" s="94">
        <v>6854</v>
      </c>
      <c r="S27" s="94">
        <v>2696</v>
      </c>
      <c r="T27" s="94">
        <v>1803</v>
      </c>
      <c r="U27" s="94">
        <v>893</v>
      </c>
      <c r="V27" s="95">
        <f t="shared" si="2"/>
        <v>14.545454545454545</v>
      </c>
      <c r="W27" s="94">
        <v>21774</v>
      </c>
      <c r="X27" s="94">
        <v>14077</v>
      </c>
      <c r="Y27" s="94">
        <v>7695</v>
      </c>
      <c r="Z27" s="94">
        <v>2928</v>
      </c>
      <c r="AA27" s="94">
        <v>1986</v>
      </c>
      <c r="AB27" s="94">
        <v>942</v>
      </c>
      <c r="AC27" s="95">
        <f t="shared" si="3"/>
        <v>13.447230642050151</v>
      </c>
      <c r="AD27" s="25">
        <v>21431</v>
      </c>
      <c r="AE27" s="25">
        <v>13681</v>
      </c>
      <c r="AF27" s="25">
        <v>7743</v>
      </c>
      <c r="AG27" s="25">
        <v>3070</v>
      </c>
      <c r="AH27" s="25">
        <v>2175</v>
      </c>
      <c r="AI27" s="25">
        <v>895</v>
      </c>
      <c r="AJ27" s="95">
        <f t="shared" si="4"/>
        <v>14.325043161775</v>
      </c>
    </row>
    <row r="28" spans="1:36" ht="19.5" customHeight="1">
      <c r="A28" s="42" t="s">
        <v>50</v>
      </c>
      <c r="B28" s="94">
        <v>6101</v>
      </c>
      <c r="C28" s="94">
        <v>3792</v>
      </c>
      <c r="D28" s="94">
        <v>2308</v>
      </c>
      <c r="E28" s="94">
        <v>802</v>
      </c>
      <c r="F28" s="94">
        <v>575</v>
      </c>
      <c r="G28" s="94">
        <v>227</v>
      </c>
      <c r="H28" s="95">
        <f t="shared" si="0"/>
        <v>13.145386002294707</v>
      </c>
      <c r="I28" s="94">
        <v>5699</v>
      </c>
      <c r="J28" s="94">
        <v>3531</v>
      </c>
      <c r="K28" s="94">
        <v>2166</v>
      </c>
      <c r="L28" s="94">
        <v>750</v>
      </c>
      <c r="M28" s="94">
        <v>545</v>
      </c>
      <c r="N28" s="94">
        <v>205</v>
      </c>
      <c r="O28" s="95">
        <f t="shared" si="1"/>
        <v>13.160203544481488</v>
      </c>
      <c r="P28" s="94">
        <v>5933</v>
      </c>
      <c r="Q28" s="94">
        <v>3655</v>
      </c>
      <c r="R28" s="94">
        <v>2276</v>
      </c>
      <c r="S28" s="94">
        <v>734</v>
      </c>
      <c r="T28" s="94">
        <v>537</v>
      </c>
      <c r="U28" s="94">
        <v>197</v>
      </c>
      <c r="V28" s="95">
        <f t="shared" si="2"/>
        <v>12.371481543906961</v>
      </c>
      <c r="W28" s="94">
        <v>5790</v>
      </c>
      <c r="X28" s="94">
        <v>3541</v>
      </c>
      <c r="Y28" s="94">
        <v>2249</v>
      </c>
      <c r="Z28" s="94">
        <v>622</v>
      </c>
      <c r="AA28" s="94">
        <v>476</v>
      </c>
      <c r="AB28" s="94">
        <v>146</v>
      </c>
      <c r="AC28" s="95">
        <f t="shared" si="3"/>
        <v>10.7426597582038</v>
      </c>
      <c r="AD28" s="25">
        <v>4951</v>
      </c>
      <c r="AE28" s="25">
        <v>3041</v>
      </c>
      <c r="AF28" s="25">
        <v>1910</v>
      </c>
      <c r="AG28" s="25">
        <v>573</v>
      </c>
      <c r="AH28" s="25">
        <v>417</v>
      </c>
      <c r="AI28" s="25">
        <v>156</v>
      </c>
      <c r="AJ28" s="95">
        <f t="shared" si="4"/>
        <v>11.573419511209856</v>
      </c>
    </row>
    <row r="29" spans="1:36" ht="19.5" customHeight="1">
      <c r="A29" s="725" t="s">
        <v>904</v>
      </c>
      <c r="B29" s="94">
        <v>5569</v>
      </c>
      <c r="C29" s="94">
        <v>4235</v>
      </c>
      <c r="D29" s="94">
        <v>1330</v>
      </c>
      <c r="E29" s="94">
        <v>782</v>
      </c>
      <c r="F29" s="94">
        <v>688</v>
      </c>
      <c r="G29" s="94">
        <v>94</v>
      </c>
      <c r="H29" s="95">
        <f t="shared" si="0"/>
        <v>14.042018315676064</v>
      </c>
      <c r="I29" s="94">
        <v>4996</v>
      </c>
      <c r="J29" s="94">
        <v>3619</v>
      </c>
      <c r="K29" s="94">
        <v>1375</v>
      </c>
      <c r="L29" s="94">
        <v>557</v>
      </c>
      <c r="M29" s="94">
        <v>468</v>
      </c>
      <c r="N29" s="94">
        <v>89</v>
      </c>
      <c r="O29" s="95">
        <f t="shared" si="1"/>
        <v>11.148919135308248</v>
      </c>
      <c r="P29" s="94">
        <v>5104</v>
      </c>
      <c r="Q29" s="94">
        <v>3784</v>
      </c>
      <c r="R29" s="94">
        <v>1315</v>
      </c>
      <c r="S29" s="94">
        <v>475</v>
      </c>
      <c r="T29" s="94">
        <v>403</v>
      </c>
      <c r="U29" s="94">
        <v>72</v>
      </c>
      <c r="V29" s="95">
        <f t="shared" si="2"/>
        <v>9.3064263322884013</v>
      </c>
      <c r="W29" s="94">
        <v>6791</v>
      </c>
      <c r="X29" s="94">
        <v>5045</v>
      </c>
      <c r="Y29" s="94">
        <v>1742</v>
      </c>
      <c r="Z29" s="94">
        <v>631</v>
      </c>
      <c r="AA29" s="94">
        <v>542</v>
      </c>
      <c r="AB29" s="94">
        <v>89</v>
      </c>
      <c r="AC29" s="95">
        <f t="shared" si="3"/>
        <v>9.291709615667795</v>
      </c>
      <c r="AD29" s="25">
        <v>5092</v>
      </c>
      <c r="AE29" s="25">
        <v>3763</v>
      </c>
      <c r="AF29" s="25">
        <v>1327</v>
      </c>
      <c r="AG29" s="25">
        <v>481</v>
      </c>
      <c r="AH29" s="25">
        <v>410</v>
      </c>
      <c r="AI29" s="25">
        <v>71</v>
      </c>
      <c r="AJ29" s="95">
        <f t="shared" si="4"/>
        <v>9.4461901021209744</v>
      </c>
    </row>
    <row r="30" spans="1:36" ht="19.5" customHeight="1">
      <c r="A30" s="42" t="s">
        <v>780</v>
      </c>
      <c r="B30" s="94">
        <v>385</v>
      </c>
      <c r="C30" s="94">
        <v>327</v>
      </c>
      <c r="D30" s="94">
        <v>57</v>
      </c>
      <c r="E30" s="94">
        <v>33</v>
      </c>
      <c r="F30" s="94">
        <v>28</v>
      </c>
      <c r="G30" s="94">
        <v>5</v>
      </c>
      <c r="H30" s="95">
        <f t="shared" si="0"/>
        <v>8.5714285714285712</v>
      </c>
      <c r="I30" s="94">
        <v>310</v>
      </c>
      <c r="J30" s="94">
        <v>240</v>
      </c>
      <c r="K30" s="94">
        <v>70</v>
      </c>
      <c r="L30" s="94">
        <v>29</v>
      </c>
      <c r="M30" s="94">
        <v>28</v>
      </c>
      <c r="N30" s="94">
        <v>1</v>
      </c>
      <c r="O30" s="95">
        <f t="shared" si="1"/>
        <v>9.3548387096774199</v>
      </c>
      <c r="P30" s="94">
        <v>340</v>
      </c>
      <c r="Q30" s="94">
        <v>256</v>
      </c>
      <c r="R30" s="94">
        <v>84</v>
      </c>
      <c r="S30" s="94">
        <v>65</v>
      </c>
      <c r="T30" s="94">
        <v>43</v>
      </c>
      <c r="U30" s="94">
        <v>22</v>
      </c>
      <c r="V30" s="95">
        <f t="shared" si="2"/>
        <v>19.117647058823529</v>
      </c>
      <c r="W30" s="94">
        <v>429</v>
      </c>
      <c r="X30" s="94">
        <v>332</v>
      </c>
      <c r="Y30" s="94">
        <v>96</v>
      </c>
      <c r="Z30" s="94">
        <v>61</v>
      </c>
      <c r="AA30" s="94">
        <v>56</v>
      </c>
      <c r="AB30" s="94">
        <v>5</v>
      </c>
      <c r="AC30" s="95">
        <f t="shared" si="3"/>
        <v>14.219114219114218</v>
      </c>
      <c r="AD30" s="25">
        <v>319</v>
      </c>
      <c r="AE30" s="25">
        <v>257</v>
      </c>
      <c r="AF30" s="25">
        <v>62</v>
      </c>
      <c r="AG30" s="25">
        <v>30</v>
      </c>
      <c r="AH30" s="25">
        <v>28</v>
      </c>
      <c r="AI30" s="25">
        <v>2</v>
      </c>
      <c r="AJ30" s="95">
        <f t="shared" si="4"/>
        <v>9.4043887147335425</v>
      </c>
    </row>
    <row r="31" spans="1:36" ht="19.5" customHeight="1">
      <c r="A31" s="42" t="s">
        <v>782</v>
      </c>
      <c r="B31" s="94">
        <v>975</v>
      </c>
      <c r="C31" s="94">
        <v>709</v>
      </c>
      <c r="D31" s="94">
        <v>266</v>
      </c>
      <c r="E31" s="94">
        <v>102</v>
      </c>
      <c r="F31" s="94">
        <v>79</v>
      </c>
      <c r="G31" s="94">
        <v>23</v>
      </c>
      <c r="H31" s="95">
        <f t="shared" si="0"/>
        <v>10.461538461538462</v>
      </c>
      <c r="I31" s="94">
        <v>1058</v>
      </c>
      <c r="J31" s="94">
        <v>759</v>
      </c>
      <c r="K31" s="94">
        <v>298</v>
      </c>
      <c r="L31" s="94">
        <v>106</v>
      </c>
      <c r="M31" s="94">
        <v>80</v>
      </c>
      <c r="N31" s="94">
        <v>26</v>
      </c>
      <c r="O31" s="95">
        <f t="shared" si="1"/>
        <v>10.01890359168242</v>
      </c>
      <c r="P31" s="94">
        <v>1232</v>
      </c>
      <c r="Q31" s="94">
        <v>918</v>
      </c>
      <c r="R31" s="94">
        <v>313</v>
      </c>
      <c r="S31" s="94">
        <v>90</v>
      </c>
      <c r="T31" s="94">
        <v>70</v>
      </c>
      <c r="U31" s="94">
        <v>20</v>
      </c>
      <c r="V31" s="95">
        <f t="shared" si="2"/>
        <v>7.3051948051948052</v>
      </c>
      <c r="W31" s="94">
        <v>1800</v>
      </c>
      <c r="X31" s="94">
        <v>1261</v>
      </c>
      <c r="Y31" s="94">
        <v>538</v>
      </c>
      <c r="Z31" s="94">
        <v>126</v>
      </c>
      <c r="AA31" s="94">
        <v>82</v>
      </c>
      <c r="AB31" s="94">
        <v>44</v>
      </c>
      <c r="AC31" s="95">
        <f t="shared" si="3"/>
        <v>7.0000000000000009</v>
      </c>
      <c r="AD31" s="25">
        <v>1925</v>
      </c>
      <c r="AE31" s="25">
        <v>1351</v>
      </c>
      <c r="AF31" s="25">
        <v>572</v>
      </c>
      <c r="AG31" s="25">
        <v>128</v>
      </c>
      <c r="AH31" s="25">
        <v>91</v>
      </c>
      <c r="AI31" s="25">
        <v>37</v>
      </c>
      <c r="AJ31" s="95">
        <f t="shared" si="4"/>
        <v>6.6493506493506498</v>
      </c>
    </row>
    <row r="32" spans="1:36" s="48" customFormat="1" ht="19.5" customHeight="1">
      <c r="A32" s="42" t="s">
        <v>905</v>
      </c>
      <c r="B32" s="723">
        <v>3381</v>
      </c>
      <c r="C32" s="723">
        <v>1715</v>
      </c>
      <c r="D32" s="723">
        <v>1666</v>
      </c>
      <c r="E32" s="723">
        <v>612</v>
      </c>
      <c r="F32" s="723">
        <v>295</v>
      </c>
      <c r="G32" s="723">
        <v>317</v>
      </c>
      <c r="H32" s="95">
        <f t="shared" si="0"/>
        <v>18.101153504880212</v>
      </c>
      <c r="I32" s="723">
        <v>3147</v>
      </c>
      <c r="J32" s="723">
        <v>1575</v>
      </c>
      <c r="K32" s="723">
        <v>1572</v>
      </c>
      <c r="L32" s="723">
        <v>582</v>
      </c>
      <c r="M32" s="723">
        <v>278</v>
      </c>
      <c r="N32" s="723">
        <v>304</v>
      </c>
      <c r="O32" s="95">
        <f t="shared" si="1"/>
        <v>18.493803622497616</v>
      </c>
      <c r="P32" s="723">
        <v>3219</v>
      </c>
      <c r="Q32" s="723">
        <v>1627</v>
      </c>
      <c r="R32" s="723">
        <v>1592</v>
      </c>
      <c r="S32" s="723">
        <v>548</v>
      </c>
      <c r="T32" s="723">
        <v>280</v>
      </c>
      <c r="U32" s="723">
        <v>268</v>
      </c>
      <c r="V32" s="95">
        <f t="shared" si="2"/>
        <v>17.023920472196334</v>
      </c>
      <c r="W32" s="723">
        <v>2979</v>
      </c>
      <c r="X32" s="723">
        <v>1508</v>
      </c>
      <c r="Y32" s="723">
        <v>1471</v>
      </c>
      <c r="Z32" s="723">
        <v>205</v>
      </c>
      <c r="AA32" s="723">
        <v>100</v>
      </c>
      <c r="AB32" s="723">
        <v>105</v>
      </c>
      <c r="AC32" s="95">
        <f t="shared" si="3"/>
        <v>6.8815038603558243</v>
      </c>
      <c r="AD32" s="65">
        <v>724</v>
      </c>
      <c r="AE32" s="65">
        <v>422</v>
      </c>
      <c r="AF32" s="65">
        <v>302</v>
      </c>
      <c r="AG32" s="65">
        <v>22</v>
      </c>
      <c r="AH32" s="65">
        <v>13</v>
      </c>
      <c r="AI32" s="65">
        <v>9</v>
      </c>
      <c r="AJ32" s="95">
        <f t="shared" si="4"/>
        <v>3.0386740331491713</v>
      </c>
    </row>
    <row r="33" spans="1:36" ht="19.5" customHeight="1">
      <c r="A33" s="54" t="s">
        <v>22</v>
      </c>
      <c r="B33" s="96">
        <v>1328</v>
      </c>
      <c r="C33" s="96">
        <v>860</v>
      </c>
      <c r="D33" s="96">
        <v>468</v>
      </c>
      <c r="E33" s="96">
        <v>232</v>
      </c>
      <c r="F33" s="96">
        <v>198</v>
      </c>
      <c r="G33" s="96">
        <v>34</v>
      </c>
      <c r="H33" s="97">
        <f t="shared" ref="H33" si="5">E33/B33*100</f>
        <v>17.46987951807229</v>
      </c>
      <c r="I33" s="96">
        <v>1306</v>
      </c>
      <c r="J33" s="96">
        <v>857</v>
      </c>
      <c r="K33" s="96">
        <v>444</v>
      </c>
      <c r="L33" s="96">
        <v>172</v>
      </c>
      <c r="M33" s="96">
        <v>134</v>
      </c>
      <c r="N33" s="96">
        <v>38</v>
      </c>
      <c r="O33" s="97">
        <f t="shared" ref="O33" si="6">L33/I33*100</f>
        <v>13.169984686064318</v>
      </c>
      <c r="P33" s="96">
        <v>1082</v>
      </c>
      <c r="Q33" s="96">
        <v>682</v>
      </c>
      <c r="R33" s="96">
        <v>397</v>
      </c>
      <c r="S33" s="96">
        <v>106</v>
      </c>
      <c r="T33" s="96">
        <v>80</v>
      </c>
      <c r="U33" s="96">
        <v>26</v>
      </c>
      <c r="V33" s="97">
        <f t="shared" ref="V33" si="7">S33/P33*100</f>
        <v>9.7966728280961188</v>
      </c>
      <c r="W33" s="96">
        <v>1276</v>
      </c>
      <c r="X33" s="96">
        <v>791</v>
      </c>
      <c r="Y33" s="96">
        <v>480</v>
      </c>
      <c r="Z33" s="96">
        <v>152</v>
      </c>
      <c r="AA33" s="96">
        <v>113</v>
      </c>
      <c r="AB33" s="96">
        <v>39</v>
      </c>
      <c r="AC33" s="97">
        <f t="shared" ref="AC33" si="8">Z33/W33*100</f>
        <v>11.912225705329153</v>
      </c>
      <c r="AD33" s="96">
        <v>1432</v>
      </c>
      <c r="AE33" s="96">
        <v>865</v>
      </c>
      <c r="AF33" s="96">
        <v>563</v>
      </c>
      <c r="AG33" s="96">
        <v>166</v>
      </c>
      <c r="AH33" s="96">
        <v>129</v>
      </c>
      <c r="AI33" s="104">
        <v>37</v>
      </c>
      <c r="AJ33" s="97">
        <f t="shared" ref="AJ33" si="9">AG33/AD33*100</f>
        <v>11.592178770949721</v>
      </c>
    </row>
    <row r="34" spans="1:36" s="57" customFormat="1" ht="14.25">
      <c r="A34" s="66" t="s">
        <v>906</v>
      </c>
      <c r="W34" s="98"/>
    </row>
    <row r="35" spans="1:36" s="57" customFormat="1" ht="14.25">
      <c r="A35" s="57" t="s">
        <v>907</v>
      </c>
    </row>
    <row r="36" spans="1:36" s="57" customFormat="1" ht="14.25">
      <c r="A36" s="57" t="s">
        <v>908</v>
      </c>
    </row>
    <row r="39" spans="1:36">
      <c r="B39" s="683"/>
      <c r="C39" s="683"/>
      <c r="D39" s="683"/>
      <c r="E39" s="683"/>
      <c r="F39" s="683"/>
      <c r="G39" s="683"/>
      <c r="H39" s="683"/>
      <c r="I39" s="683"/>
      <c r="J39" s="683"/>
      <c r="K39" s="683"/>
      <c r="L39" s="683"/>
      <c r="M39" s="683"/>
      <c r="N39" s="683"/>
      <c r="O39" s="683"/>
      <c r="P39" s="683"/>
      <c r="Q39" s="683"/>
      <c r="R39" s="683"/>
      <c r="S39" s="683"/>
      <c r="T39" s="683"/>
      <c r="U39" s="683"/>
      <c r="V39" s="683"/>
      <c r="W39" s="683"/>
      <c r="X39" s="683"/>
      <c r="Y39" s="683"/>
      <c r="Z39" s="683"/>
      <c r="AA39" s="683"/>
      <c r="AB39" s="683"/>
      <c r="AC39" s="683"/>
    </row>
    <row r="40" spans="1:36">
      <c r="G40" s="23" t="s">
        <v>909</v>
      </c>
    </row>
  </sheetData>
  <sortState ref="A6:AJ32">
    <sortCondition descending="1" ref="AJ6:AJ32"/>
  </sortState>
  <mergeCells count="17">
    <mergeCell ref="A1:AJ1"/>
    <mergeCell ref="A2:A4"/>
    <mergeCell ref="B2:H2"/>
    <mergeCell ref="I2:O2"/>
    <mergeCell ref="P2:V2"/>
    <mergeCell ref="W2:AC2"/>
    <mergeCell ref="AD2:AJ2"/>
    <mergeCell ref="B3:D3"/>
    <mergeCell ref="E3:G3"/>
    <mergeCell ref="I3:K3"/>
    <mergeCell ref="AG3:AI3"/>
    <mergeCell ref="L3:N3"/>
    <mergeCell ref="P3:R3"/>
    <mergeCell ref="S3:U3"/>
    <mergeCell ref="W3:Y3"/>
    <mergeCell ref="Z3:AB3"/>
    <mergeCell ref="AD3:AF3"/>
  </mergeCells>
  <phoneticPr fontId="16" type="noConversion"/>
  <printOptions horizontalCentered="1" verticalCentered="1"/>
  <pageMargins left="0.39370078740157483" right="0.39370078740157483" top="0.74803149606299213" bottom="0.74803149606299213" header="0.31496062992125984" footer="0.31496062992125984"/>
  <pageSetup paperSize="11" scale="24" orientation="landscape" r:id="rId1"/>
  <headerFooter differentOddEven="1" scaleWithDoc="0">
    <oddHeader>&amp;L&amp;"Times New Roman,標準"&amp;8 107&amp;"標楷體,標準"年犯罪狀況及其分析</oddHeader>
    <evenHeader>&amp;R&amp;"標楷體,標準"&amp;8第二篇　犯罪之處理</even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65</vt:i4>
      </vt:variant>
      <vt:variant>
        <vt:lpstr>已命名的範圍</vt:lpstr>
      </vt:variant>
      <vt:variant>
        <vt:i4>59</vt:i4>
      </vt:variant>
    </vt:vector>
  </HeadingPairs>
  <TitlesOfParts>
    <vt:vector size="124" baseType="lpstr">
      <vt:lpstr>2-1-1</vt:lpstr>
      <vt:lpstr>2-1-2</vt:lpstr>
      <vt:lpstr>2-1-3</vt:lpstr>
      <vt:lpstr>2-1-4</vt:lpstr>
      <vt:lpstr>2-1-5</vt:lpstr>
      <vt:lpstr>2-1-6</vt:lpstr>
      <vt:lpstr>2-1-7 </vt:lpstr>
      <vt:lpstr>2-1-8</vt:lpstr>
      <vt:lpstr>2-1-9</vt:lpstr>
      <vt:lpstr>2-1-10</vt:lpstr>
      <vt:lpstr>2-1-11</vt:lpstr>
      <vt:lpstr>2-1-12</vt:lpstr>
      <vt:lpstr>2-1-13</vt:lpstr>
      <vt:lpstr>2-1-14</vt:lpstr>
      <vt:lpstr>2-1-15</vt:lpstr>
      <vt:lpstr>2-1-16</vt:lpstr>
      <vt:lpstr>2-1-17</vt:lpstr>
      <vt:lpstr>2-1-18</vt:lpstr>
      <vt:lpstr>2-1-19</vt:lpstr>
      <vt:lpstr>2-1-20</vt:lpstr>
      <vt:lpstr>2-1-21</vt:lpstr>
      <vt:lpstr>2-1-22</vt:lpstr>
      <vt:lpstr>2-1-23</vt:lpstr>
      <vt:lpstr>2-1-24</vt:lpstr>
      <vt:lpstr>2-2-1</vt:lpstr>
      <vt:lpstr>2-2-2</vt:lpstr>
      <vt:lpstr>2-2-3</vt:lpstr>
      <vt:lpstr>2-2-3 (男)</vt:lpstr>
      <vt:lpstr>2-2-3 (女)</vt:lpstr>
      <vt:lpstr>2-2-4 </vt:lpstr>
      <vt:lpstr>2-2-5</vt:lpstr>
      <vt:lpstr>2-2-6</vt:lpstr>
      <vt:lpstr>2-2-7</vt:lpstr>
      <vt:lpstr>2-2-8</vt:lpstr>
      <vt:lpstr>2-2-9</vt:lpstr>
      <vt:lpstr>2-2-10</vt:lpstr>
      <vt:lpstr>2-3-1</vt:lpstr>
      <vt:lpstr>2-3-2</vt:lpstr>
      <vt:lpstr>2-3-3</vt:lpstr>
      <vt:lpstr>2-3-4</vt:lpstr>
      <vt:lpstr>2-3-5</vt:lpstr>
      <vt:lpstr>2-3-6</vt:lpstr>
      <vt:lpstr>2-3-7</vt:lpstr>
      <vt:lpstr>2-4-1</vt:lpstr>
      <vt:lpstr>2-4-2</vt:lpstr>
      <vt:lpstr>2-4-3</vt:lpstr>
      <vt:lpstr>2-4-4</vt:lpstr>
      <vt:lpstr>2-4-5</vt:lpstr>
      <vt:lpstr>2-4-6</vt:lpstr>
      <vt:lpstr>2-4-7</vt:lpstr>
      <vt:lpstr>2-4-8、2-4-9</vt:lpstr>
      <vt:lpstr>2-4-10</vt:lpstr>
      <vt:lpstr>2-4-11</vt:lpstr>
      <vt:lpstr>2-4-12</vt:lpstr>
      <vt:lpstr>2-4-13</vt:lpstr>
      <vt:lpstr>2-4-14</vt:lpstr>
      <vt:lpstr>2-4-15</vt:lpstr>
      <vt:lpstr>2-4-16</vt:lpstr>
      <vt:lpstr>2-4-17</vt:lpstr>
      <vt:lpstr>2-4-18</vt:lpstr>
      <vt:lpstr>2-4-19</vt:lpstr>
      <vt:lpstr>2-4-20</vt:lpstr>
      <vt:lpstr>2-4-21</vt:lpstr>
      <vt:lpstr>2-5-1</vt:lpstr>
      <vt:lpstr>2-5-2</vt:lpstr>
      <vt:lpstr>'2-1-1'!Print_Area</vt:lpstr>
      <vt:lpstr>'2-1-10'!Print_Area</vt:lpstr>
      <vt:lpstr>'2-1-11'!Print_Area</vt:lpstr>
      <vt:lpstr>'2-1-12'!Print_Area</vt:lpstr>
      <vt:lpstr>'2-1-13'!Print_Area</vt:lpstr>
      <vt:lpstr>'2-1-14'!Print_Area</vt:lpstr>
      <vt:lpstr>'2-1-15'!Print_Area</vt:lpstr>
      <vt:lpstr>'2-1-16'!Print_Area</vt:lpstr>
      <vt:lpstr>'2-1-17'!Print_Area</vt:lpstr>
      <vt:lpstr>'2-1-18'!Print_Area</vt:lpstr>
      <vt:lpstr>'2-1-19'!Print_Area</vt:lpstr>
      <vt:lpstr>'2-1-20'!Print_Area</vt:lpstr>
      <vt:lpstr>'2-1-21'!Print_Area</vt:lpstr>
      <vt:lpstr>'2-1-22'!Print_Area</vt:lpstr>
      <vt:lpstr>'2-1-23'!Print_Area</vt:lpstr>
      <vt:lpstr>'2-1-24'!Print_Area</vt:lpstr>
      <vt:lpstr>'2-1-3'!Print_Area</vt:lpstr>
      <vt:lpstr>'2-1-4'!Print_Area</vt:lpstr>
      <vt:lpstr>'2-1-5'!Print_Area</vt:lpstr>
      <vt:lpstr>'2-1-6'!Print_Area</vt:lpstr>
      <vt:lpstr>'2-1-7 '!Print_Area</vt:lpstr>
      <vt:lpstr>'2-1-8'!Print_Area</vt:lpstr>
      <vt:lpstr>'2-1-9'!Print_Area</vt:lpstr>
      <vt:lpstr>'2-2-1'!Print_Area</vt:lpstr>
      <vt:lpstr>'2-2-10'!Print_Area</vt:lpstr>
      <vt:lpstr>'2-2-2'!Print_Area</vt:lpstr>
      <vt:lpstr>'2-2-3'!Print_Area</vt:lpstr>
      <vt:lpstr>'2-2-3 (女)'!Print_Area</vt:lpstr>
      <vt:lpstr>'2-2-3 (男)'!Print_Area</vt:lpstr>
      <vt:lpstr>'2-2-6'!Print_Area</vt:lpstr>
      <vt:lpstr>'2-2-7'!Print_Area</vt:lpstr>
      <vt:lpstr>'2-2-9'!Print_Area</vt:lpstr>
      <vt:lpstr>'2-3-1'!Print_Area</vt:lpstr>
      <vt:lpstr>'2-3-3'!Print_Area</vt:lpstr>
      <vt:lpstr>'2-3-5'!Print_Area</vt:lpstr>
      <vt:lpstr>'2-3-6'!Print_Area</vt:lpstr>
      <vt:lpstr>'2-3-7'!Print_Area</vt:lpstr>
      <vt:lpstr>'2-4-1'!Print_Area</vt:lpstr>
      <vt:lpstr>'2-4-10'!Print_Area</vt:lpstr>
      <vt:lpstr>'2-4-11'!Print_Area</vt:lpstr>
      <vt:lpstr>'2-4-12'!Print_Area</vt:lpstr>
      <vt:lpstr>'2-4-13'!Print_Area</vt:lpstr>
      <vt:lpstr>'2-4-14'!Print_Area</vt:lpstr>
      <vt:lpstr>'2-4-15'!Print_Area</vt:lpstr>
      <vt:lpstr>'2-4-16'!Print_Area</vt:lpstr>
      <vt:lpstr>'2-4-17'!Print_Area</vt:lpstr>
      <vt:lpstr>'2-4-18'!Print_Area</vt:lpstr>
      <vt:lpstr>'2-4-19'!Print_Area</vt:lpstr>
      <vt:lpstr>'2-4-2'!Print_Area</vt:lpstr>
      <vt:lpstr>'2-4-20'!Print_Area</vt:lpstr>
      <vt:lpstr>'2-4-21'!Print_Area</vt:lpstr>
      <vt:lpstr>'2-4-3'!Print_Area</vt:lpstr>
      <vt:lpstr>'2-4-4'!Print_Area</vt:lpstr>
      <vt:lpstr>'2-4-5'!Print_Area</vt:lpstr>
      <vt:lpstr>'2-4-6'!Print_Area</vt:lpstr>
      <vt:lpstr>'2-4-7'!Print_Area</vt:lpstr>
      <vt:lpstr>'2-4-8、2-4-9'!Print_Area</vt:lpstr>
      <vt:lpstr>'2-5-1'!Print_Area</vt:lpstr>
      <vt:lpstr>'2-5-2'!Print_Area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蔡宜家</dc:creator>
  <cp:lastModifiedBy>蔡宜家</cp:lastModifiedBy>
  <cp:lastPrinted>2022-07-20T05:50:02Z</cp:lastPrinted>
  <dcterms:created xsi:type="dcterms:W3CDTF">2021-07-08T15:03:33Z</dcterms:created>
  <dcterms:modified xsi:type="dcterms:W3CDTF">2023-01-30T03:23:33Z</dcterms:modified>
</cp:coreProperties>
</file>